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podklad rozpočtu" sheetId="1" r:id="rId1"/>
    <sheet name="VON" sheetId="2" r:id="rId2"/>
    <sheet name="SOUHRN NÁNOSŮ" sheetId="6" r:id="rId3"/>
    <sheet name="SO 01,02" sheetId="3" r:id="rId4"/>
    <sheet name="SO 03" sheetId="4" r:id="rId5"/>
    <sheet name="SO 04,05,06" sheetId="5" r:id="rId6"/>
  </sheets>
  <definedNames>
    <definedName name="_xlnm.Print_Titles" localSheetId="0">'podklad rozpočtu'!$1:$1</definedName>
  </definedNames>
  <calcPr calcId="152511" calcMode="manual"/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2" i="1"/>
  <c r="G25" i="1"/>
  <c r="G24" i="1"/>
  <c r="G23" i="1"/>
  <c r="G22" i="1"/>
  <c r="G21" i="1"/>
  <c r="G20" i="1"/>
  <c r="E13" i="1" l="1"/>
  <c r="E14" i="1"/>
  <c r="E15" i="1"/>
  <c r="E16" i="1"/>
  <c r="E17" i="1"/>
  <c r="E12" i="1"/>
  <c r="G64" i="1"/>
  <c r="G62" i="1"/>
  <c r="G49" i="1"/>
  <c r="G56" i="1"/>
  <c r="G45" i="1"/>
  <c r="G40" i="1"/>
  <c r="G41" i="1"/>
  <c r="G37" i="1"/>
  <c r="G36" i="1"/>
  <c r="G35" i="1"/>
  <c r="G34" i="1"/>
  <c r="G33" i="1"/>
  <c r="G32" i="1"/>
  <c r="G38" i="1" l="1"/>
  <c r="G43" i="1"/>
  <c r="G67" i="1"/>
  <c r="G8" i="1" l="1"/>
  <c r="G7" i="1"/>
  <c r="G6" i="1"/>
  <c r="G5" i="1"/>
  <c r="G4" i="1"/>
  <c r="G3" i="1"/>
  <c r="G9" i="1" l="1"/>
  <c r="C3" i="6"/>
  <c r="B3" i="6"/>
  <c r="C2" i="6"/>
  <c r="B2" i="6"/>
  <c r="C90" i="5" l="1"/>
  <c r="E90" i="5" s="1"/>
  <c r="C92" i="5"/>
  <c r="G92" i="5" s="1"/>
  <c r="C84" i="5"/>
  <c r="I84" i="5" s="1"/>
  <c r="C88" i="5"/>
  <c r="G88" i="5" s="1"/>
  <c r="C86" i="5"/>
  <c r="G86" i="5" s="1"/>
  <c r="F73" i="5"/>
  <c r="E84" i="5" l="1"/>
  <c r="G84" i="5"/>
  <c r="G90" i="5"/>
  <c r="I90" i="5"/>
  <c r="I92" i="5"/>
  <c r="E92" i="5"/>
  <c r="I88" i="5"/>
  <c r="I86" i="5"/>
  <c r="E86" i="5"/>
  <c r="E88" i="5"/>
  <c r="E78" i="5"/>
  <c r="C78" i="5"/>
  <c r="I78" i="5" s="1"/>
  <c r="C82" i="5"/>
  <c r="I82" i="5" s="1"/>
  <c r="C80" i="5"/>
  <c r="I80" i="5" s="1"/>
  <c r="C96" i="5"/>
  <c r="I96" i="5" s="1"/>
  <c r="C94" i="5"/>
  <c r="I94" i="5" s="1"/>
  <c r="C76" i="5"/>
  <c r="E76" i="5" s="1"/>
  <c r="C74" i="5"/>
  <c r="I74" i="5" s="1"/>
  <c r="C72" i="5"/>
  <c r="E72" i="5"/>
  <c r="G72" i="5"/>
  <c r="I72" i="5"/>
  <c r="C44" i="5"/>
  <c r="I44" i="5" s="1"/>
  <c r="C48" i="5"/>
  <c r="I48" i="5" s="1"/>
  <c r="C46" i="5"/>
  <c r="I46" i="5" s="1"/>
  <c r="C52" i="5"/>
  <c r="I52" i="5" s="1"/>
  <c r="C50" i="5"/>
  <c r="I50" i="5" s="1"/>
  <c r="C56" i="5"/>
  <c r="I56" i="5" s="1"/>
  <c r="C54" i="5"/>
  <c r="G54" i="5" s="1"/>
  <c r="C60" i="5"/>
  <c r="E60" i="5" s="1"/>
  <c r="C58" i="5"/>
  <c r="I58" i="5" s="1"/>
  <c r="C64" i="5"/>
  <c r="I64" i="5" s="1"/>
  <c r="C62" i="5"/>
  <c r="G62" i="5" s="1"/>
  <c r="C68" i="5"/>
  <c r="I68" i="5" s="1"/>
  <c r="C66" i="5"/>
  <c r="E66" i="5" s="1"/>
  <c r="C70" i="5"/>
  <c r="E70" i="5" s="1"/>
  <c r="C36" i="5"/>
  <c r="G36" i="5" s="1"/>
  <c r="E34" i="5"/>
  <c r="C34" i="5"/>
  <c r="I34" i="5" s="1"/>
  <c r="C42" i="5"/>
  <c r="G42" i="5" s="1"/>
  <c r="C40" i="5"/>
  <c r="G40" i="5" s="1"/>
  <c r="C38" i="5"/>
  <c r="G38" i="5" s="1"/>
  <c r="C98" i="5"/>
  <c r="I98" i="5" s="1"/>
  <c r="C32" i="5"/>
  <c r="I32" i="5" s="1"/>
  <c r="C30" i="5"/>
  <c r="E30" i="5" s="1"/>
  <c r="C28" i="5"/>
  <c r="I28" i="5" s="1"/>
  <c r="C26" i="5"/>
  <c r="C24" i="5"/>
  <c r="I24" i="5" s="1"/>
  <c r="C22" i="5"/>
  <c r="C20" i="5"/>
  <c r="I20" i="5" s="1"/>
  <c r="C18" i="5"/>
  <c r="G18" i="5" s="1"/>
  <c r="C16" i="5"/>
  <c r="C14" i="5"/>
  <c r="I14" i="5" s="1"/>
  <c r="C12" i="5"/>
  <c r="G12" i="5" s="1"/>
  <c r="C10" i="5"/>
  <c r="I10" i="5" s="1"/>
  <c r="C8" i="5"/>
  <c r="G8" i="5" s="1"/>
  <c r="C6" i="5"/>
  <c r="I6" i="5" s="1"/>
  <c r="C36" i="4"/>
  <c r="E36" i="4" s="1"/>
  <c r="I12" i="5" l="1"/>
  <c r="G34" i="5"/>
  <c r="I16" i="5"/>
  <c r="G16" i="5"/>
  <c r="E16" i="5"/>
  <c r="E44" i="5"/>
  <c r="G78" i="5"/>
  <c r="I36" i="5"/>
  <c r="G44" i="5"/>
  <c r="I18" i="5"/>
  <c r="I22" i="5"/>
  <c r="E22" i="5"/>
  <c r="E74" i="5"/>
  <c r="B7" i="6" s="1"/>
  <c r="G74" i="5"/>
  <c r="E82" i="5"/>
  <c r="G82" i="5"/>
  <c r="E80" i="5"/>
  <c r="G80" i="5"/>
  <c r="I60" i="5"/>
  <c r="G60" i="5"/>
  <c r="E46" i="5"/>
  <c r="G46" i="5"/>
  <c r="E48" i="5"/>
  <c r="G48" i="5"/>
  <c r="E50" i="5"/>
  <c r="G50" i="5"/>
  <c r="E52" i="5"/>
  <c r="G52" i="5"/>
  <c r="E54" i="5"/>
  <c r="I54" i="5"/>
  <c r="E56" i="5"/>
  <c r="G56" i="5"/>
  <c r="E58" i="5"/>
  <c r="G58" i="5"/>
  <c r="E64" i="5"/>
  <c r="E62" i="5"/>
  <c r="I62" i="5"/>
  <c r="G64" i="5"/>
  <c r="G66" i="5"/>
  <c r="I66" i="5"/>
  <c r="E68" i="5"/>
  <c r="G68" i="5"/>
  <c r="I70" i="5"/>
  <c r="G70" i="5"/>
  <c r="G76" i="5"/>
  <c r="I76" i="5"/>
  <c r="E94" i="5"/>
  <c r="G94" i="5"/>
  <c r="I42" i="5"/>
  <c r="E36" i="5"/>
  <c r="I40" i="5"/>
  <c r="E38" i="5"/>
  <c r="E42" i="5"/>
  <c r="E40" i="5"/>
  <c r="E96" i="5"/>
  <c r="G96" i="5"/>
  <c r="G30" i="5"/>
  <c r="I30" i="5"/>
  <c r="G26" i="5"/>
  <c r="G22" i="5"/>
  <c r="E18" i="5"/>
  <c r="I8" i="5"/>
  <c r="C5" i="6" s="1"/>
  <c r="E98" i="5"/>
  <c r="G98" i="5"/>
  <c r="E6" i="5"/>
  <c r="E10" i="5"/>
  <c r="E14" i="5"/>
  <c r="G6" i="5"/>
  <c r="G10" i="5"/>
  <c r="G14" i="5"/>
  <c r="E24" i="5"/>
  <c r="E28" i="5"/>
  <c r="E32" i="5"/>
  <c r="G24" i="5"/>
  <c r="G28" i="5"/>
  <c r="G32" i="5"/>
  <c r="G20" i="5"/>
  <c r="E8" i="5"/>
  <c r="G36" i="4"/>
  <c r="I36" i="4"/>
  <c r="C34" i="4"/>
  <c r="I34" i="4" s="1"/>
  <c r="C32" i="4"/>
  <c r="I32" i="4" s="1"/>
  <c r="C30" i="4"/>
  <c r="E30" i="4" s="1"/>
  <c r="C28" i="4"/>
  <c r="E28" i="4" s="1"/>
  <c r="C26" i="4"/>
  <c r="G26" i="4" s="1"/>
  <c r="C24" i="4"/>
  <c r="I24" i="4" s="1"/>
  <c r="C22" i="4"/>
  <c r="I22" i="4" s="1"/>
  <c r="C20" i="4"/>
  <c r="I20" i="4" s="1"/>
  <c r="C18" i="4"/>
  <c r="I18" i="4" s="1"/>
  <c r="C16" i="4"/>
  <c r="C14" i="4"/>
  <c r="E14" i="4" s="1"/>
  <c r="C12" i="4"/>
  <c r="I12" i="4" s="1"/>
  <c r="C10" i="4"/>
  <c r="G10" i="4" s="1"/>
  <c r="C8" i="4"/>
  <c r="I8" i="4" s="1"/>
  <c r="C6" i="4"/>
  <c r="I6" i="4" s="1"/>
  <c r="E12" i="3"/>
  <c r="E16" i="3"/>
  <c r="E18" i="3"/>
  <c r="E42" i="3"/>
  <c r="E50" i="3"/>
  <c r="E58" i="3"/>
  <c r="E64" i="3"/>
  <c r="E72" i="3"/>
  <c r="I74" i="3"/>
  <c r="G74" i="3"/>
  <c r="I72" i="3"/>
  <c r="G72" i="3"/>
  <c r="I64" i="3"/>
  <c r="G64" i="3"/>
  <c r="I58" i="3"/>
  <c r="G58" i="3"/>
  <c r="I50" i="3"/>
  <c r="I42" i="3"/>
  <c r="G42" i="3"/>
  <c r="I18" i="3"/>
  <c r="G18" i="3"/>
  <c r="I16" i="3"/>
  <c r="G16" i="3"/>
  <c r="I12" i="3"/>
  <c r="G12" i="3"/>
  <c r="G50" i="3"/>
  <c r="G48" i="3"/>
  <c r="C74" i="3"/>
  <c r="C76" i="3"/>
  <c r="G76" i="3" s="1"/>
  <c r="C72" i="3"/>
  <c r="C64" i="3"/>
  <c r="C66" i="3"/>
  <c r="I66" i="3" s="1"/>
  <c r="C68" i="3"/>
  <c r="I68" i="3" s="1"/>
  <c r="C70" i="3"/>
  <c r="I70" i="3" s="1"/>
  <c r="C50" i="3"/>
  <c r="C58" i="3"/>
  <c r="C60" i="3"/>
  <c r="C62" i="3"/>
  <c r="I62" i="3" s="1"/>
  <c r="C52" i="3"/>
  <c r="I52" i="3" s="1"/>
  <c r="I54" i="3"/>
  <c r="C54" i="3"/>
  <c r="C56" i="3"/>
  <c r="I56" i="3" s="1"/>
  <c r="C42" i="3"/>
  <c r="C44" i="3"/>
  <c r="I44" i="3" s="1"/>
  <c r="C46" i="3"/>
  <c r="I46" i="3" s="1"/>
  <c r="C48" i="3"/>
  <c r="I48" i="3" s="1"/>
  <c r="C78" i="3"/>
  <c r="C40" i="3"/>
  <c r="I40" i="3" s="1"/>
  <c r="C38" i="3"/>
  <c r="G38" i="3" s="1"/>
  <c r="C36" i="3"/>
  <c r="G36" i="3" s="1"/>
  <c r="C34" i="3"/>
  <c r="I34" i="3" s="1"/>
  <c r="C32" i="3"/>
  <c r="I32" i="3" s="1"/>
  <c r="C30" i="3"/>
  <c r="I30" i="3" s="1"/>
  <c r="C28" i="3"/>
  <c r="I28" i="3" s="1"/>
  <c r="C26" i="3"/>
  <c r="I26" i="3" s="1"/>
  <c r="C24" i="3"/>
  <c r="G24" i="3" s="1"/>
  <c r="C22" i="3"/>
  <c r="I22" i="3" s="1"/>
  <c r="C20" i="3"/>
  <c r="C18" i="3"/>
  <c r="C16" i="3"/>
  <c r="C14" i="3"/>
  <c r="I14" i="3" s="1"/>
  <c r="C12" i="3"/>
  <c r="I20" i="3"/>
  <c r="I78" i="3"/>
  <c r="I10" i="3"/>
  <c r="G10" i="3"/>
  <c r="E10" i="3"/>
  <c r="C10" i="3"/>
  <c r="C8" i="3"/>
  <c r="E8" i="3" s="1"/>
  <c r="C6" i="3"/>
  <c r="E6" i="3" s="1"/>
  <c r="B6" i="6" l="1"/>
  <c r="B5" i="6"/>
  <c r="C6" i="6"/>
  <c r="C7" i="6"/>
  <c r="I100" i="5"/>
  <c r="E100" i="5"/>
  <c r="G100" i="5"/>
  <c r="G14" i="4"/>
  <c r="I26" i="4"/>
  <c r="E34" i="4"/>
  <c r="G34" i="4"/>
  <c r="G30" i="4"/>
  <c r="I30" i="4"/>
  <c r="E26" i="4"/>
  <c r="G22" i="4"/>
  <c r="E18" i="4"/>
  <c r="G18" i="4"/>
  <c r="I14" i="4"/>
  <c r="E10" i="4"/>
  <c r="I10" i="4"/>
  <c r="C4" i="6" s="1"/>
  <c r="G6" i="4"/>
  <c r="E6" i="4"/>
  <c r="E12" i="4"/>
  <c r="E20" i="4"/>
  <c r="E32" i="4"/>
  <c r="G8" i="4"/>
  <c r="G12" i="4"/>
  <c r="G20" i="4"/>
  <c r="G24" i="4"/>
  <c r="G28" i="4"/>
  <c r="G32" i="4"/>
  <c r="E8" i="4"/>
  <c r="E24" i="4"/>
  <c r="I16" i="4"/>
  <c r="I28" i="4"/>
  <c r="I76" i="3"/>
  <c r="E76" i="3"/>
  <c r="E66" i="3"/>
  <c r="G66" i="3"/>
  <c r="E68" i="3"/>
  <c r="G68" i="3"/>
  <c r="G70" i="3"/>
  <c r="I60" i="3"/>
  <c r="E62" i="3"/>
  <c r="G62" i="3"/>
  <c r="G54" i="3"/>
  <c r="G52" i="3"/>
  <c r="E52" i="3"/>
  <c r="E56" i="3"/>
  <c r="G56" i="3"/>
  <c r="E44" i="3"/>
  <c r="G44" i="3"/>
  <c r="E46" i="3"/>
  <c r="G46" i="3"/>
  <c r="E48" i="3"/>
  <c r="G40" i="3"/>
  <c r="E36" i="3"/>
  <c r="G32" i="3"/>
  <c r="E28" i="3"/>
  <c r="G28" i="3"/>
  <c r="E20" i="3"/>
  <c r="G20" i="3"/>
  <c r="E22" i="3"/>
  <c r="G22" i="3"/>
  <c r="I24" i="3"/>
  <c r="E24" i="3"/>
  <c r="E26" i="3"/>
  <c r="G26" i="3"/>
  <c r="E30" i="3"/>
  <c r="G30" i="3"/>
  <c r="E32" i="3"/>
  <c r="E34" i="3"/>
  <c r="G34" i="3"/>
  <c r="I36" i="3"/>
  <c r="E38" i="3"/>
  <c r="I38" i="3"/>
  <c r="E40" i="3"/>
  <c r="G78" i="3"/>
  <c r="E14" i="3"/>
  <c r="G14" i="3"/>
  <c r="C8" i="6" l="1"/>
  <c r="B4" i="6"/>
  <c r="B8" i="6" s="1"/>
  <c r="I107" i="5"/>
  <c r="I38" i="4"/>
  <c r="G38" i="4"/>
  <c r="E38" i="4"/>
  <c r="E80" i="3"/>
  <c r="I6" i="3"/>
  <c r="I8" i="3"/>
  <c r="G8" i="3"/>
  <c r="G6" i="3"/>
  <c r="I45" i="4" l="1"/>
  <c r="I80" i="3"/>
  <c r="G80" i="3"/>
  <c r="I87" i="3" l="1"/>
</calcChain>
</file>

<file path=xl/sharedStrings.xml><?xml version="1.0" encoding="utf-8"?>
<sst xmlns="http://schemas.openxmlformats.org/spreadsheetml/2006/main" count="312" uniqueCount="93">
  <si>
    <t>kpl</t>
  </si>
  <si>
    <t>Pasportizace přístupových komunikací a místa staveniště</t>
  </si>
  <si>
    <t>vytyčení sítí dle příl. E, koordinace se správci sítí</t>
  </si>
  <si>
    <t>m2</t>
  </si>
  <si>
    <t>m3</t>
  </si>
  <si>
    <t>PF</t>
  </si>
  <si>
    <t>STAN.</t>
  </si>
  <si>
    <t>VZD</t>
  </si>
  <si>
    <t>plocha</t>
  </si>
  <si>
    <t>kubatura</t>
  </si>
  <si>
    <t>délka</t>
  </si>
  <si>
    <t>[m]</t>
  </si>
  <si>
    <r>
      <t>[m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]</t>
    </r>
  </si>
  <si>
    <r>
      <t>[m</t>
    </r>
    <r>
      <rPr>
        <b/>
        <vertAlign val="superscript"/>
        <sz val="10"/>
        <rFont val="Arial CE"/>
        <charset val="238"/>
      </rPr>
      <t>3</t>
    </r>
    <r>
      <rPr>
        <b/>
        <sz val="10"/>
        <rFont val="Arial CE"/>
        <family val="2"/>
        <charset val="238"/>
      </rPr>
      <t>]</t>
    </r>
  </si>
  <si>
    <r>
      <t>[m</t>
    </r>
    <r>
      <rPr>
        <b/>
        <sz val="10"/>
        <rFont val="Arial CE"/>
        <family val="2"/>
        <charset val="238"/>
      </rPr>
      <t>]</t>
    </r>
  </si>
  <si>
    <r>
      <t>[m</t>
    </r>
    <r>
      <rPr>
        <b/>
        <vertAlign val="super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]</t>
    </r>
  </si>
  <si>
    <t xml:space="preserve"> </t>
  </si>
  <si>
    <t>CELKEM</t>
  </si>
  <si>
    <t>*</t>
  </si>
  <si>
    <t>příloha</t>
  </si>
  <si>
    <t>D.1</t>
  </si>
  <si>
    <t>poč.</t>
  </si>
  <si>
    <t>mj</t>
  </si>
  <si>
    <t>VON</t>
  </si>
  <si>
    <t>DSJ Chrudimka, Hlinsko, odstranění sedimentů v intravilánu, ř.km 86,376-89,700 - výkaz výměr a kubatur</t>
  </si>
  <si>
    <t>ZÁHOZ z vytěženého kam. materiálu</t>
  </si>
  <si>
    <t>kubatura sedimentu byla primárně určena zaměřením a výpočtem z vykreslených příčných profilů, obdobným způsobem bude kontrolován objem skutečně vytěžený</t>
  </si>
  <si>
    <t>celkový objem sedimentu k odvozu na deponii do vzd. 20 km:</t>
  </si>
  <si>
    <t>zač. nánosu</t>
  </si>
  <si>
    <t>ODTĚŽENÍ SEDIMENTU
LB</t>
  </si>
  <si>
    <t>ODTĚŽENÍ SEDIMENTU
PB</t>
  </si>
  <si>
    <t>5 - konec nánosu</t>
  </si>
  <si>
    <t>konec nánosu</t>
  </si>
  <si>
    <t>SO 02</t>
  </si>
  <si>
    <t>SO 01 - zač. nánosu</t>
  </si>
  <si>
    <t>SO 03 - zač. nánosu</t>
  </si>
  <si>
    <t>31 - zač. nánosu</t>
  </si>
  <si>
    <t>SO 04 - PF44</t>
  </si>
  <si>
    <t>začátek nánosu</t>
  </si>
  <si>
    <t>SO 05</t>
  </si>
  <si>
    <t>SO 06</t>
  </si>
  <si>
    <t>SO 01</t>
  </si>
  <si>
    <t>SO 03</t>
  </si>
  <si>
    <t>SO 04</t>
  </si>
  <si>
    <r>
      <t>ODTĚŽENÍ 
SEDIMENTU
(m</t>
    </r>
    <r>
      <rPr>
        <b/>
        <vertAlign val="superscript"/>
        <sz val="8"/>
        <rFont val="Arial CE"/>
        <charset val="238"/>
      </rPr>
      <t>3</t>
    </r>
    <r>
      <rPr>
        <b/>
        <sz val="8"/>
        <rFont val="Arial CE"/>
        <family val="2"/>
        <charset val="238"/>
      </rPr>
      <t>)</t>
    </r>
  </si>
  <si>
    <r>
      <t>ZÁHOZ z vytěženého kam. materiálu
(m</t>
    </r>
    <r>
      <rPr>
        <b/>
        <vertAlign val="superscript"/>
        <sz val="8"/>
        <rFont val="Arial CE"/>
        <charset val="238"/>
      </rPr>
      <t>3</t>
    </r>
    <r>
      <rPr>
        <b/>
        <sz val="8"/>
        <rFont val="Arial CE"/>
        <family val="2"/>
        <charset val="238"/>
      </rPr>
      <t>)</t>
    </r>
  </si>
  <si>
    <t>DSJ Chrudimka, Hlinsko, odstranění sedimentů v intravilánu, ř.km 86,376-89,700 
- výkaz výměr a kubatur</t>
  </si>
  <si>
    <t>vegetační úpravy</t>
  </si>
  <si>
    <t>pokosení vegetace vč. jednotl. křovin tl. do 10 cm, odvoz pokos. biomasy</t>
  </si>
  <si>
    <t>C.3.1</t>
  </si>
  <si>
    <t>C.3.2</t>
  </si>
  <si>
    <t>C.3.3</t>
  </si>
  <si>
    <t>sběr komunálního odpadu, před i během těžení</t>
  </si>
  <si>
    <t>1% objemu sedimentů</t>
  </si>
  <si>
    <t>1 m3 = cca 0,1 t</t>
  </si>
  <si>
    <t>35*20 m (zpevněná plocha - odstavná plocha)</t>
  </si>
  <si>
    <t>manipulační plochy, deponie:</t>
  </si>
  <si>
    <t>40*5 m (travnatá plocha)</t>
  </si>
  <si>
    <t>úprava příjezdu</t>
  </si>
  <si>
    <t>nebo položení bet. panelů do štěrkového lože</t>
  </si>
  <si>
    <t xml:space="preserve">položení vysokopev. GTX a štěrkové pojezdné vrstvy, </t>
  </si>
  <si>
    <t>2x 90 bm š. 3,0 m</t>
  </si>
  <si>
    <t>sjezd do koryta (nahrnutí sjezdu z mat. sedimentů)</t>
  </si>
  <si>
    <t>ks</t>
  </si>
  <si>
    <t>příp. oprava povrchů v areálech Technolen, Galvos</t>
  </si>
  <si>
    <t>(asf. a travnaté plochy)</t>
  </si>
  <si>
    <t>oprava příjezdové štěrk. cesty po stavbě</t>
  </si>
  <si>
    <t>180 bm*4m š.</t>
  </si>
  <si>
    <t>SO 04,05,06</t>
  </si>
  <si>
    <t>opravy místních komunikací asf. po dokončení výstavby</t>
  </si>
  <si>
    <t>??</t>
  </si>
  <si>
    <t>dočasné rozebrání zábradlí v místech sjezdů do kor.</t>
  </si>
  <si>
    <t>m</t>
  </si>
  <si>
    <t>(staré prkenné zábradlí na oc. sloupcích - odřezat)</t>
  </si>
  <si>
    <t>dočasné rozebrání drát. plotu v místě sjezdu do kor.</t>
  </si>
  <si>
    <t>(ocel. plot drátěný)</t>
  </si>
  <si>
    <t>úprava manipulačních ploch po stavbě - osetí travní směsí (dle typu VV-19/1, výsevek 200 kg/ha)</t>
  </si>
  <si>
    <t>průběžné čištění přístupových komunikací</t>
  </si>
  <si>
    <t>bm</t>
  </si>
  <si>
    <t>uložení sedimentu:</t>
  </si>
  <si>
    <t>uložení kom. odpadu</t>
  </si>
  <si>
    <t>Směsný komunální odpad - 1300,- Kč/t</t>
  </si>
  <si>
    <t>Řízená skládka odpadů skupiny S-OO3 Hlinsko – Srní, provozovatel: Technické služby Hlinsko, s.r.o. Srnská 382, 539 01 Hlinsko</t>
  </si>
  <si>
    <t>GRANITA s.r.o. - lom Žumberk</t>
  </si>
  <si>
    <t>17 05 04 Zemina a kamení 17 05 04 - 119,- Kč/t</t>
  </si>
  <si>
    <t>vzdál. 19 km</t>
  </si>
  <si>
    <t>vzdál. 4 km</t>
  </si>
  <si>
    <t>těžení sedimentů</t>
  </si>
  <si>
    <t>zajištění mimořádné manipulace na jezech (2 ks) - součinnost MěÚ Hlinsko</t>
  </si>
  <si>
    <t>kamenný zához fr. nad 125 mm, budovaný pod vodou</t>
  </si>
  <si>
    <t>práce v ochr. pásmech vedení - objem těžby sedimentu</t>
  </si>
  <si>
    <t>z toho pod vodou 
(při cca 0,2-0,4 m3*s-1 
(Q210d-150d)):</t>
  </si>
  <si>
    <t>zbytek (nad vodou)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</si>
</sst>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0"/>
    <numFmt numFmtId="166" formatCode="0.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b/>
      <vertAlign val="superscript"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vertAlign val="superscript"/>
      <sz val="8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24" xfId="0" applyNumberFormat="1" applyFont="1" applyBorder="1" applyAlignment="1">
      <alignment horizontal="center" vertical="center"/>
    </xf>
    <xf numFmtId="2" fontId="9" fillId="0" borderId="27" xfId="0" applyNumberFormat="1" applyFont="1" applyBorder="1" applyAlignment="1">
      <alignment horizontal="center" vertical="center"/>
    </xf>
    <xf numFmtId="2" fontId="11" fillId="0" borderId="28" xfId="0" applyNumberFormat="1" applyFont="1" applyBorder="1" applyAlignment="1">
      <alignment horizontal="center" vertical="center"/>
    </xf>
    <xf numFmtId="2" fontId="11" fillId="0" borderId="31" xfId="0" applyNumberFormat="1" applyFont="1" applyBorder="1" applyAlignment="1">
      <alignment horizontal="center" vertical="center"/>
    </xf>
    <xf numFmtId="0" fontId="12" fillId="0" borderId="0" xfId="0" applyFont="1"/>
    <xf numFmtId="0" fontId="1" fillId="0" borderId="34" xfId="0" applyFont="1" applyBorder="1"/>
    <xf numFmtId="0" fontId="0" fillId="0" borderId="34" xfId="0" applyBorder="1"/>
    <xf numFmtId="0" fontId="0" fillId="0" borderId="35" xfId="0" applyBorder="1"/>
    <xf numFmtId="2" fontId="0" fillId="0" borderId="35" xfId="0" applyNumberFormat="1" applyBorder="1"/>
    <xf numFmtId="0" fontId="0" fillId="0" borderId="35" xfId="0" quotePrefix="1" applyBorder="1"/>
    <xf numFmtId="164" fontId="0" fillId="0" borderId="35" xfId="0" applyNumberFormat="1" applyBorder="1"/>
    <xf numFmtId="2" fontId="0" fillId="0" borderId="0" xfId="0" applyNumberFormat="1"/>
    <xf numFmtId="165" fontId="9" fillId="0" borderId="10" xfId="0" applyNumberFormat="1" applyFont="1" applyBorder="1" applyAlignment="1">
      <alignment horizontal="center" vertical="center"/>
    </xf>
    <xf numFmtId="165" fontId="9" fillId="0" borderId="23" xfId="0" applyNumberFormat="1" applyFont="1" applyBorder="1" applyAlignment="1">
      <alignment horizontal="center" vertical="center"/>
    </xf>
    <xf numFmtId="165" fontId="9" fillId="0" borderId="23" xfId="0" applyNumberFormat="1" applyFont="1" applyFill="1" applyBorder="1" applyAlignment="1">
      <alignment horizontal="center" vertical="center"/>
    </xf>
    <xf numFmtId="165" fontId="9" fillId="0" borderId="25" xfId="0" applyNumberFormat="1" applyFont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165" fontId="9" fillId="4" borderId="10" xfId="0" applyNumberFormat="1" applyFont="1" applyFill="1" applyBorder="1" applyAlignment="1">
      <alignment horizontal="center" vertical="center"/>
    </xf>
    <xf numFmtId="2" fontId="9" fillId="4" borderId="11" xfId="0" applyNumberFormat="1" applyFont="1" applyFill="1" applyBorder="1" applyAlignment="1">
      <alignment horizontal="center" vertical="center"/>
    </xf>
    <xf numFmtId="2" fontId="9" fillId="4" borderId="19" xfId="0" applyNumberFormat="1" applyFont="1" applyFill="1" applyBorder="1" applyAlignment="1">
      <alignment horizontal="center" vertical="center"/>
    </xf>
    <xf numFmtId="2" fontId="9" fillId="4" borderId="20" xfId="0" applyNumberFormat="1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165" fontId="9" fillId="4" borderId="23" xfId="0" applyNumberFormat="1" applyFont="1" applyFill="1" applyBorder="1" applyAlignment="1">
      <alignment horizontal="center" vertical="center"/>
    </xf>
    <xf numFmtId="2" fontId="9" fillId="4" borderId="21" xfId="0" applyNumberFormat="1" applyFont="1" applyFill="1" applyBorder="1" applyAlignment="1">
      <alignment horizontal="center" vertical="center"/>
    </xf>
    <xf numFmtId="2" fontId="9" fillId="4" borderId="12" xfId="0" applyNumberFormat="1" applyFont="1" applyFill="1" applyBorder="1" applyAlignment="1">
      <alignment horizontal="center" vertical="center"/>
    </xf>
    <xf numFmtId="2" fontId="9" fillId="4" borderId="22" xfId="0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2" fontId="9" fillId="0" borderId="21" xfId="0" applyNumberFormat="1" applyFont="1" applyFill="1" applyBorder="1" applyAlignment="1">
      <alignment horizontal="center" vertical="center"/>
    </xf>
    <xf numFmtId="2" fontId="9" fillId="0" borderId="12" xfId="0" applyNumberFormat="1" applyFont="1" applyFill="1" applyBorder="1" applyAlignment="1">
      <alignment horizontal="center" vertical="center"/>
    </xf>
    <xf numFmtId="2" fontId="9" fillId="0" borderId="22" xfId="0" applyNumberFormat="1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5" fillId="0" borderId="36" xfId="0" applyFont="1" applyBorder="1" applyAlignment="1">
      <alignment horizontal="center" vertical="center" wrapText="1"/>
    </xf>
    <xf numFmtId="2" fontId="0" fillId="0" borderId="12" xfId="0" applyNumberFormat="1" applyBorder="1"/>
    <xf numFmtId="2" fontId="0" fillId="0" borderId="22" xfId="0" applyNumberFormat="1" applyBorder="1"/>
    <xf numFmtId="0" fontId="1" fillId="0" borderId="40" xfId="0" applyFont="1" applyBorder="1"/>
    <xf numFmtId="2" fontId="0" fillId="0" borderId="38" xfId="0" applyNumberFormat="1" applyBorder="1"/>
    <xf numFmtId="2" fontId="0" fillId="0" borderId="27" xfId="0" applyNumberFormat="1" applyBorder="1"/>
    <xf numFmtId="2" fontId="1" fillId="0" borderId="38" xfId="0" applyNumberFormat="1" applyFont="1" applyBorder="1"/>
    <xf numFmtId="2" fontId="1" fillId="0" borderId="41" xfId="0" applyNumberFormat="1" applyFont="1" applyBorder="1"/>
    <xf numFmtId="0" fontId="1" fillId="0" borderId="7" xfId="0" applyFont="1" applyBorder="1" applyAlignment="1">
      <alignment wrapText="1"/>
    </xf>
    <xf numFmtId="0" fontId="0" fillId="0" borderId="35" xfId="0" applyBorder="1" applyAlignment="1">
      <alignment wrapText="1"/>
    </xf>
    <xf numFmtId="166" fontId="0" fillId="0" borderId="35" xfId="0" applyNumberFormat="1" applyBorder="1"/>
    <xf numFmtId="1" fontId="0" fillId="0" borderId="35" xfId="0" applyNumberFormat="1" applyBorder="1"/>
    <xf numFmtId="0" fontId="17" fillId="0" borderId="35" xfId="0" applyFont="1" applyBorder="1"/>
    <xf numFmtId="0" fontId="18" fillId="0" borderId="35" xfId="0" applyFont="1" applyBorder="1"/>
    <xf numFmtId="0" fontId="1" fillId="0" borderId="35" xfId="0" applyFont="1" applyBorder="1"/>
    <xf numFmtId="0" fontId="19" fillId="0" borderId="35" xfId="0" applyFont="1" applyBorder="1"/>
    <xf numFmtId="1" fontId="19" fillId="0" borderId="35" xfId="0" applyNumberFormat="1" applyFont="1" applyBorder="1"/>
    <xf numFmtId="2" fontId="19" fillId="0" borderId="35" xfId="0" applyNumberFormat="1" applyFont="1" applyBorder="1"/>
    <xf numFmtId="0" fontId="13" fillId="0" borderId="35" xfId="0" applyFont="1" applyBorder="1"/>
    <xf numFmtId="0" fontId="20" fillId="0" borderId="35" xfId="0" applyFont="1" applyBorder="1"/>
    <xf numFmtId="2" fontId="21" fillId="0" borderId="35" xfId="0" applyNumberFormat="1" applyFont="1" applyBorder="1"/>
    <xf numFmtId="0" fontId="21" fillId="0" borderId="35" xfId="0" applyFont="1" applyBorder="1"/>
    <xf numFmtId="2" fontId="19" fillId="0" borderId="35" xfId="0" applyNumberFormat="1" applyFont="1" applyBorder="1" applyAlignment="1">
      <alignment horizontal="center" wrapText="1"/>
    </xf>
    <xf numFmtId="2" fontId="19" fillId="0" borderId="35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2" fontId="10" fillId="3" borderId="30" xfId="0" applyNumberFormat="1" applyFont="1" applyFill="1" applyBorder="1" applyAlignment="1">
      <alignment horizontal="center" vertical="center"/>
    </xf>
    <xf numFmtId="2" fontId="10" fillId="3" borderId="33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2" fontId="10" fillId="3" borderId="28" xfId="0" applyNumberFormat="1" applyFont="1" applyFill="1" applyBorder="1" applyAlignment="1">
      <alignment horizontal="center" vertical="center"/>
    </xf>
    <xf numFmtId="2" fontId="10" fillId="3" borderId="29" xfId="0" applyNumberFormat="1" applyFont="1" applyFill="1" applyBorder="1" applyAlignment="1">
      <alignment horizontal="center" vertical="center"/>
    </xf>
    <xf numFmtId="2" fontId="10" fillId="3" borderId="31" xfId="0" applyNumberFormat="1" applyFont="1" applyFill="1" applyBorder="1" applyAlignment="1">
      <alignment horizontal="center" vertical="center"/>
    </xf>
    <xf numFmtId="2" fontId="10" fillId="3" borderId="3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activeCell="J14" sqref="J14"/>
    </sheetView>
  </sheetViews>
  <sheetFormatPr defaultRowHeight="15" x14ac:dyDescent="0.25"/>
  <cols>
    <col min="1" max="1" width="33.42578125" customWidth="1"/>
    <col min="2" max="2" width="11" bestFit="1" customWidth="1"/>
    <col min="6" max="6" width="17.7109375" customWidth="1"/>
    <col min="7" max="7" width="8.28515625" customWidth="1"/>
    <col min="9" max="9" width="12.42578125" customWidth="1"/>
  </cols>
  <sheetData>
    <row r="1" spans="1:9" x14ac:dyDescent="0.25">
      <c r="G1" t="s">
        <v>21</v>
      </c>
      <c r="H1" t="s">
        <v>22</v>
      </c>
      <c r="I1" t="s">
        <v>19</v>
      </c>
    </row>
    <row r="2" spans="1:9" x14ac:dyDescent="0.25">
      <c r="A2" s="24" t="s">
        <v>47</v>
      </c>
      <c r="B2" s="25"/>
      <c r="C2" s="25"/>
      <c r="D2" s="25"/>
      <c r="E2" s="25"/>
      <c r="F2" s="25"/>
      <c r="G2" s="25"/>
      <c r="H2" s="25"/>
      <c r="I2" s="25"/>
    </row>
    <row r="3" spans="1:9" ht="45" x14ac:dyDescent="0.25">
      <c r="A3" s="61" t="s">
        <v>48</v>
      </c>
      <c r="B3" s="26" t="s">
        <v>41</v>
      </c>
      <c r="C3" s="26"/>
      <c r="D3" s="26"/>
      <c r="E3" s="26"/>
      <c r="F3" s="26"/>
      <c r="G3" s="26">
        <f>603+96</f>
        <v>699</v>
      </c>
      <c r="H3" s="26" t="s">
        <v>3</v>
      </c>
      <c r="I3" s="26" t="s">
        <v>49</v>
      </c>
    </row>
    <row r="4" spans="1:9" x14ac:dyDescent="0.25">
      <c r="A4" s="26"/>
      <c r="B4" s="26" t="s">
        <v>33</v>
      </c>
      <c r="C4" s="26"/>
      <c r="D4" s="26"/>
      <c r="E4" s="26"/>
      <c r="F4" s="26"/>
      <c r="G4" s="26">
        <f>1558+692+161+24+20+480+230+58</f>
        <v>3223</v>
      </c>
      <c r="H4" s="26" t="s">
        <v>3</v>
      </c>
      <c r="I4" s="26" t="s">
        <v>49</v>
      </c>
    </row>
    <row r="5" spans="1:9" x14ac:dyDescent="0.25">
      <c r="A5" s="26"/>
      <c r="B5" s="26" t="s">
        <v>42</v>
      </c>
      <c r="C5" s="26"/>
      <c r="D5" s="26"/>
      <c r="E5" s="26"/>
      <c r="F5" s="26"/>
      <c r="G5" s="26">
        <f>42+113+290+234+121</f>
        <v>800</v>
      </c>
      <c r="H5" s="26" t="s">
        <v>3</v>
      </c>
      <c r="I5" s="26" t="s">
        <v>50</v>
      </c>
    </row>
    <row r="6" spans="1:9" x14ac:dyDescent="0.25">
      <c r="A6" s="26"/>
      <c r="B6" s="26" t="s">
        <v>43</v>
      </c>
      <c r="C6" s="26"/>
      <c r="D6" s="26"/>
      <c r="E6" s="26"/>
      <c r="F6" s="26"/>
      <c r="G6" s="26">
        <f>311+803+33+66+29+70+129</f>
        <v>1441</v>
      </c>
      <c r="H6" s="26" t="s">
        <v>3</v>
      </c>
      <c r="I6" s="26" t="s">
        <v>50</v>
      </c>
    </row>
    <row r="7" spans="1:9" x14ac:dyDescent="0.25">
      <c r="A7" s="26"/>
      <c r="B7" s="26" t="s">
        <v>39</v>
      </c>
      <c r="C7" s="26"/>
      <c r="D7" s="26"/>
      <c r="E7" s="26"/>
      <c r="F7" s="26"/>
      <c r="G7" s="26">
        <f>415+185+483+347</f>
        <v>1430</v>
      </c>
      <c r="H7" s="26" t="s">
        <v>3</v>
      </c>
      <c r="I7" s="26" t="s">
        <v>51</v>
      </c>
    </row>
    <row r="8" spans="1:9" x14ac:dyDescent="0.25">
      <c r="A8" s="26"/>
      <c r="B8" s="26" t="s">
        <v>40</v>
      </c>
      <c r="C8" s="26"/>
      <c r="D8" s="26"/>
      <c r="E8" s="26"/>
      <c r="F8" s="26"/>
      <c r="G8" s="26">
        <f>271+46+10+47</f>
        <v>374</v>
      </c>
      <c r="H8" s="26" t="s">
        <v>3</v>
      </c>
      <c r="I8" s="26" t="s">
        <v>51</v>
      </c>
    </row>
    <row r="9" spans="1:9" x14ac:dyDescent="0.25">
      <c r="A9" s="26"/>
      <c r="B9" s="26" t="s">
        <v>17</v>
      </c>
      <c r="C9" s="26"/>
      <c r="D9" s="26"/>
      <c r="E9" s="26"/>
      <c r="F9" s="26"/>
      <c r="G9" s="63">
        <f>SUM(G3:G8)</f>
        <v>7967</v>
      </c>
      <c r="H9" s="26" t="s">
        <v>3</v>
      </c>
      <c r="I9" s="26"/>
    </row>
    <row r="10" spans="1:9" x14ac:dyDescent="0.25">
      <c r="A10" s="26"/>
      <c r="B10" s="26"/>
      <c r="C10" s="26"/>
      <c r="D10" s="26"/>
      <c r="E10" s="26"/>
      <c r="F10" s="26"/>
      <c r="G10" s="63"/>
      <c r="H10" s="26"/>
      <c r="I10" s="26"/>
    </row>
    <row r="11" spans="1:9" ht="45.75" customHeight="1" x14ac:dyDescent="0.25">
      <c r="A11" s="66" t="s">
        <v>87</v>
      </c>
      <c r="B11" s="26"/>
      <c r="C11" s="26"/>
      <c r="D11" s="74" t="s">
        <v>91</v>
      </c>
      <c r="E11" s="75"/>
      <c r="F11" s="74" t="s">
        <v>92</v>
      </c>
      <c r="G11" s="75"/>
      <c r="H11" s="26"/>
      <c r="I11" s="26"/>
    </row>
    <row r="12" spans="1:9" ht="15.75" x14ac:dyDescent="0.25">
      <c r="A12" s="26" t="s">
        <v>41</v>
      </c>
      <c r="B12" s="72">
        <v>215.35539999999997</v>
      </c>
      <c r="C12" s="73" t="s">
        <v>4</v>
      </c>
      <c r="D12" s="71">
        <v>0.33</v>
      </c>
      <c r="E12" s="69">
        <f>B12*D12</f>
        <v>71.067281999999992</v>
      </c>
      <c r="F12" s="69">
        <f>B12-E12</f>
        <v>144.288118</v>
      </c>
      <c r="G12" s="68"/>
      <c r="H12" s="67" t="s">
        <v>4</v>
      </c>
      <c r="I12" s="26"/>
    </row>
    <row r="13" spans="1:9" ht="15.75" x14ac:dyDescent="0.25">
      <c r="A13" s="26" t="s">
        <v>33</v>
      </c>
      <c r="B13" s="72">
        <v>701.91835000000015</v>
      </c>
      <c r="C13" s="73" t="s">
        <v>4</v>
      </c>
      <c r="D13" s="71">
        <v>0.1</v>
      </c>
      <c r="E13" s="69">
        <f t="shared" ref="E13:E17" si="0">B13*D13</f>
        <v>70.191835000000012</v>
      </c>
      <c r="F13" s="69">
        <f t="shared" ref="F13:F17" si="1">B13-E13</f>
        <v>631.72651500000018</v>
      </c>
      <c r="G13" s="68"/>
      <c r="H13" s="67" t="s">
        <v>4</v>
      </c>
      <c r="I13" s="26"/>
    </row>
    <row r="14" spans="1:9" ht="15.75" x14ac:dyDescent="0.25">
      <c r="A14" s="26" t="s">
        <v>42</v>
      </c>
      <c r="B14" s="72">
        <v>157.9435</v>
      </c>
      <c r="C14" s="73" t="s">
        <v>4</v>
      </c>
      <c r="D14" s="71">
        <v>0.2</v>
      </c>
      <c r="E14" s="69">
        <f t="shared" si="0"/>
        <v>31.588700000000003</v>
      </c>
      <c r="F14" s="69">
        <f t="shared" si="1"/>
        <v>126.3548</v>
      </c>
      <c r="G14" s="68"/>
      <c r="H14" s="67" t="s">
        <v>4</v>
      </c>
      <c r="I14" s="26"/>
    </row>
    <row r="15" spans="1:9" ht="15.75" x14ac:dyDescent="0.25">
      <c r="A15" s="26" t="s">
        <v>43</v>
      </c>
      <c r="B15" s="72">
        <v>523.572</v>
      </c>
      <c r="C15" s="73" t="s">
        <v>4</v>
      </c>
      <c r="D15" s="71">
        <v>0.31</v>
      </c>
      <c r="E15" s="69">
        <f t="shared" si="0"/>
        <v>162.30732</v>
      </c>
      <c r="F15" s="69">
        <f t="shared" si="1"/>
        <v>361.26468</v>
      </c>
      <c r="G15" s="68"/>
      <c r="H15" s="67" t="s">
        <v>4</v>
      </c>
      <c r="I15" s="26"/>
    </row>
    <row r="16" spans="1:9" ht="15.75" x14ac:dyDescent="0.25">
      <c r="A16" s="26" t="s">
        <v>39</v>
      </c>
      <c r="B16" s="72">
        <v>199.47799999999992</v>
      </c>
      <c r="C16" s="73" t="s">
        <v>4</v>
      </c>
      <c r="D16" s="71">
        <v>0.8</v>
      </c>
      <c r="E16" s="69">
        <f t="shared" si="0"/>
        <v>159.58239999999995</v>
      </c>
      <c r="F16" s="69">
        <f t="shared" si="1"/>
        <v>39.895599999999973</v>
      </c>
      <c r="G16" s="68"/>
      <c r="H16" s="67" t="s">
        <v>4</v>
      </c>
      <c r="I16" s="26"/>
    </row>
    <row r="17" spans="1:9" ht="15.75" x14ac:dyDescent="0.25">
      <c r="A17" s="26" t="s">
        <v>40</v>
      </c>
      <c r="B17" s="72">
        <v>140.82900000000001</v>
      </c>
      <c r="C17" s="73" t="s">
        <v>4</v>
      </c>
      <c r="D17" s="71">
        <v>0.5</v>
      </c>
      <c r="E17" s="69">
        <f t="shared" si="0"/>
        <v>70.414500000000004</v>
      </c>
      <c r="F17" s="69">
        <f t="shared" si="1"/>
        <v>70.414500000000004</v>
      </c>
      <c r="G17" s="68"/>
      <c r="H17" s="67" t="s">
        <v>4</v>
      </c>
      <c r="I17" s="26"/>
    </row>
    <row r="18" spans="1:9" x14ac:dyDescent="0.25">
      <c r="A18" s="26"/>
      <c r="B18" s="27"/>
      <c r="C18" s="26"/>
      <c r="D18" s="67"/>
      <c r="E18" s="69"/>
      <c r="F18" s="67"/>
      <c r="G18" s="68"/>
      <c r="H18" s="67"/>
      <c r="I18" s="26"/>
    </row>
    <row r="19" spans="1:9" x14ac:dyDescent="0.25">
      <c r="A19" s="66" t="s">
        <v>90</v>
      </c>
      <c r="B19" s="26"/>
      <c r="C19" s="26"/>
      <c r="D19" s="69"/>
      <c r="E19" s="26"/>
      <c r="F19" s="26"/>
      <c r="G19" s="63"/>
      <c r="H19" s="26"/>
      <c r="I19" s="26"/>
    </row>
    <row r="20" spans="1:9" x14ac:dyDescent="0.25">
      <c r="A20" s="26" t="s">
        <v>41</v>
      </c>
      <c r="B20" s="27"/>
      <c r="C20" s="26"/>
      <c r="D20" s="68">
        <v>1</v>
      </c>
      <c r="E20" s="26" t="s">
        <v>63</v>
      </c>
      <c r="F20" s="67"/>
      <c r="G20" s="62">
        <f>(0.61*21)</f>
        <v>12.81</v>
      </c>
      <c r="H20" s="26" t="s">
        <v>4</v>
      </c>
      <c r="I20" s="26" t="s">
        <v>49</v>
      </c>
    </row>
    <row r="21" spans="1:9" x14ac:dyDescent="0.25">
      <c r="A21" s="26" t="s">
        <v>33</v>
      </c>
      <c r="B21" s="27"/>
      <c r="C21" s="26"/>
      <c r="D21" s="68">
        <v>7</v>
      </c>
      <c r="E21" s="26" t="s">
        <v>63</v>
      </c>
      <c r="F21" s="67"/>
      <c r="G21" s="62">
        <f>(1.72*2.1)*2+(1.38*2)+(1.77*3.8)+(1.34*2.5)+(0.54*3.3)</f>
        <v>21.842000000000002</v>
      </c>
      <c r="H21" s="26" t="s">
        <v>4</v>
      </c>
      <c r="I21" s="26" t="s">
        <v>49</v>
      </c>
    </row>
    <row r="22" spans="1:9" x14ac:dyDescent="0.25">
      <c r="A22" s="26" t="s">
        <v>42</v>
      </c>
      <c r="B22" s="27"/>
      <c r="C22" s="26"/>
      <c r="D22" s="68">
        <v>4</v>
      </c>
      <c r="E22" s="26" t="s">
        <v>63</v>
      </c>
      <c r="F22" s="67"/>
      <c r="G22" s="62">
        <f>18.43+(0.21*3)+(0.34*3.1)+(0.64*25)+26.2</f>
        <v>62.313999999999993</v>
      </c>
      <c r="H22" s="26" t="s">
        <v>4</v>
      </c>
      <c r="I22" s="26" t="s">
        <v>50</v>
      </c>
    </row>
    <row r="23" spans="1:9" x14ac:dyDescent="0.25">
      <c r="A23" s="26" t="s">
        <v>43</v>
      </c>
      <c r="B23" s="27"/>
      <c r="C23" s="26"/>
      <c r="D23" s="68">
        <v>5</v>
      </c>
      <c r="E23" s="26" t="s">
        <v>63</v>
      </c>
      <c r="F23" s="67"/>
      <c r="G23" s="62">
        <f>(7.1*25)+(0.91*7.3)+(0.56*2)</f>
        <v>185.26300000000001</v>
      </c>
      <c r="H23" s="26" t="s">
        <v>4</v>
      </c>
      <c r="I23" s="26" t="s">
        <v>50</v>
      </c>
    </row>
    <row r="24" spans="1:9" x14ac:dyDescent="0.25">
      <c r="A24" s="26" t="s">
        <v>39</v>
      </c>
      <c r="B24" s="27"/>
      <c r="C24" s="26"/>
      <c r="D24" s="68">
        <v>6</v>
      </c>
      <c r="E24" s="26" t="s">
        <v>63</v>
      </c>
      <c r="F24" s="67"/>
      <c r="G24" s="62">
        <f>(1.99*6)+(1.33*7)+(1.69*2)</f>
        <v>24.63</v>
      </c>
      <c r="H24" s="26" t="s">
        <v>4</v>
      </c>
      <c r="I24" s="26" t="s">
        <v>51</v>
      </c>
    </row>
    <row r="25" spans="1:9" x14ac:dyDescent="0.25">
      <c r="A25" s="26" t="s">
        <v>40</v>
      </c>
      <c r="B25" s="27"/>
      <c r="C25" s="26"/>
      <c r="D25" s="68">
        <v>7</v>
      </c>
      <c r="E25" s="26" t="s">
        <v>63</v>
      </c>
      <c r="F25" s="67"/>
      <c r="G25" s="62">
        <f>(0.82*4)+(0.06*2)+(0.06*2)+(0.87*2)</f>
        <v>5.26</v>
      </c>
      <c r="H25" s="26" t="s">
        <v>4</v>
      </c>
      <c r="I25" s="26" t="s">
        <v>51</v>
      </c>
    </row>
    <row r="26" spans="1:9" x14ac:dyDescent="0.25">
      <c r="A26" s="26"/>
      <c r="B26" s="27"/>
      <c r="C26" s="26"/>
      <c r="D26" s="67"/>
      <c r="E26" s="69"/>
      <c r="F26" s="67"/>
      <c r="G26" s="68"/>
      <c r="H26" s="67"/>
      <c r="I26" s="26"/>
    </row>
    <row r="27" spans="1:9" x14ac:dyDescent="0.25">
      <c r="A27" s="26" t="s">
        <v>89</v>
      </c>
      <c r="B27" s="27"/>
      <c r="C27" s="26"/>
      <c r="D27" s="67"/>
      <c r="E27" s="69"/>
      <c r="F27" s="67"/>
      <c r="G27" s="27">
        <v>47.31</v>
      </c>
      <c r="H27" s="27" t="s">
        <v>4</v>
      </c>
      <c r="I27" s="26"/>
    </row>
    <row r="28" spans="1:9" x14ac:dyDescent="0.25">
      <c r="A28" s="26"/>
      <c r="B28" s="26"/>
      <c r="C28" s="26"/>
      <c r="D28" s="26"/>
      <c r="E28" s="26"/>
      <c r="F28" s="26"/>
      <c r="G28" s="63"/>
      <c r="H28" s="26"/>
      <c r="I28" s="26"/>
    </row>
    <row r="29" spans="1:9" x14ac:dyDescent="0.25">
      <c r="A29" s="26" t="s">
        <v>88</v>
      </c>
      <c r="B29" s="26"/>
      <c r="C29" s="26"/>
      <c r="D29" s="26"/>
      <c r="E29" s="26"/>
      <c r="F29" s="26"/>
      <c r="G29" s="63">
        <v>1</v>
      </c>
      <c r="H29" s="26" t="s">
        <v>0</v>
      </c>
      <c r="I29" s="26"/>
    </row>
    <row r="30" spans="1:9" x14ac:dyDescent="0.25">
      <c r="A30" s="26"/>
      <c r="B30" s="26"/>
      <c r="C30" s="26"/>
      <c r="D30" s="26"/>
      <c r="E30" s="26"/>
      <c r="F30" s="26"/>
      <c r="G30" s="63"/>
      <c r="H30" s="26"/>
      <c r="I30" s="26"/>
    </row>
    <row r="31" spans="1:9" x14ac:dyDescent="0.25">
      <c r="A31" s="26"/>
      <c r="B31" s="26"/>
      <c r="C31" s="26"/>
      <c r="D31" s="26"/>
      <c r="E31" s="26"/>
      <c r="F31" s="26"/>
      <c r="G31" s="27"/>
      <c r="H31" s="26"/>
      <c r="I31" s="26"/>
    </row>
    <row r="32" spans="1:9" ht="30" x14ac:dyDescent="0.25">
      <c r="A32" s="61" t="s">
        <v>52</v>
      </c>
      <c r="B32" s="26" t="s">
        <v>41</v>
      </c>
      <c r="C32" s="26"/>
      <c r="D32" s="26"/>
      <c r="E32" s="26"/>
      <c r="F32" s="26"/>
      <c r="G32" s="62">
        <f>0.01*215.3554</f>
        <v>2.1535540000000002</v>
      </c>
      <c r="H32" s="26" t="s">
        <v>4</v>
      </c>
      <c r="I32" s="26" t="s">
        <v>49</v>
      </c>
    </row>
    <row r="33" spans="1:9" x14ac:dyDescent="0.25">
      <c r="A33" s="64" t="s">
        <v>53</v>
      </c>
      <c r="B33" s="26" t="s">
        <v>33</v>
      </c>
      <c r="C33" s="26"/>
      <c r="D33" s="26"/>
      <c r="E33" s="26"/>
      <c r="F33" s="26"/>
      <c r="G33" s="62">
        <f>0.01*701.91835</f>
        <v>7.0191835000000005</v>
      </c>
      <c r="H33" s="26" t="s">
        <v>4</v>
      </c>
      <c r="I33" s="26" t="s">
        <v>49</v>
      </c>
    </row>
    <row r="34" spans="1:9" x14ac:dyDescent="0.25">
      <c r="A34" s="64" t="s">
        <v>54</v>
      </c>
      <c r="B34" s="26" t="s">
        <v>42</v>
      </c>
      <c r="C34" s="26"/>
      <c r="D34" s="26"/>
      <c r="E34" s="26"/>
      <c r="F34" s="26"/>
      <c r="G34" s="62">
        <f>0.01*157.9435</f>
        <v>1.5794350000000001</v>
      </c>
      <c r="H34" s="26" t="s">
        <v>4</v>
      </c>
      <c r="I34" s="26" t="s">
        <v>50</v>
      </c>
    </row>
    <row r="35" spans="1:9" x14ac:dyDescent="0.25">
      <c r="A35" s="26"/>
      <c r="B35" s="26" t="s">
        <v>43</v>
      </c>
      <c r="C35" s="26"/>
      <c r="D35" s="26"/>
      <c r="E35" s="26"/>
      <c r="F35" s="26"/>
      <c r="G35" s="62">
        <f>0.01*523.572</f>
        <v>5.2357199999999997</v>
      </c>
      <c r="H35" s="26" t="s">
        <v>4</v>
      </c>
      <c r="I35" s="26" t="s">
        <v>50</v>
      </c>
    </row>
    <row r="36" spans="1:9" x14ac:dyDescent="0.25">
      <c r="A36" s="26"/>
      <c r="B36" s="26" t="s">
        <v>39</v>
      </c>
      <c r="C36" s="26"/>
      <c r="D36" s="26"/>
      <c r="E36" s="26"/>
      <c r="F36" s="26"/>
      <c r="G36" s="62">
        <f>0.01*199.478</f>
        <v>1.9947800000000002</v>
      </c>
      <c r="H36" s="26" t="s">
        <v>4</v>
      </c>
      <c r="I36" s="26" t="s">
        <v>51</v>
      </c>
    </row>
    <row r="37" spans="1:9" x14ac:dyDescent="0.25">
      <c r="A37" s="26"/>
      <c r="B37" s="26" t="s">
        <v>40</v>
      </c>
      <c r="C37" s="26"/>
      <c r="D37" s="26"/>
      <c r="E37" s="26"/>
      <c r="F37" s="26"/>
      <c r="G37" s="62">
        <f>0.01*140.829</f>
        <v>1.40829</v>
      </c>
      <c r="H37" s="26" t="s">
        <v>4</v>
      </c>
      <c r="I37" s="26" t="s">
        <v>51</v>
      </c>
    </row>
    <row r="38" spans="1:9" x14ac:dyDescent="0.25">
      <c r="A38" s="26"/>
      <c r="B38" s="26" t="s">
        <v>17</v>
      </c>
      <c r="C38" s="26"/>
      <c r="D38" s="26"/>
      <c r="E38" s="26"/>
      <c r="F38" s="26"/>
      <c r="G38" s="62">
        <f>ROUND(SUM(G32:G37),3)</f>
        <v>19.390999999999998</v>
      </c>
      <c r="H38" s="26" t="s">
        <v>4</v>
      </c>
      <c r="I38" s="26"/>
    </row>
    <row r="39" spans="1:9" x14ac:dyDescent="0.25">
      <c r="A39" s="26"/>
      <c r="B39" s="26"/>
      <c r="C39" s="26"/>
      <c r="D39" s="26"/>
      <c r="E39" s="26"/>
      <c r="F39" s="26"/>
      <c r="G39" s="27"/>
      <c r="H39" s="26"/>
      <c r="I39" s="26"/>
    </row>
    <row r="40" spans="1:9" x14ac:dyDescent="0.25">
      <c r="A40" s="26" t="s">
        <v>56</v>
      </c>
      <c r="B40" s="26" t="s">
        <v>41</v>
      </c>
      <c r="C40" s="65" t="s">
        <v>55</v>
      </c>
      <c r="D40" s="26"/>
      <c r="E40" s="26"/>
      <c r="F40" s="26"/>
      <c r="G40" s="27">
        <f>35*20</f>
        <v>700</v>
      </c>
      <c r="H40" s="26" t="s">
        <v>3</v>
      </c>
      <c r="I40" s="26" t="s">
        <v>49</v>
      </c>
    </row>
    <row r="41" spans="1:9" x14ac:dyDescent="0.25">
      <c r="A41" s="26"/>
      <c r="B41" s="26" t="s">
        <v>42</v>
      </c>
      <c r="C41" s="65" t="s">
        <v>57</v>
      </c>
      <c r="D41" s="26"/>
      <c r="E41" s="26"/>
      <c r="F41" s="26"/>
      <c r="G41" s="26">
        <f>40*5</f>
        <v>200</v>
      </c>
      <c r="H41" s="26" t="s">
        <v>3</v>
      </c>
      <c r="I41" s="26" t="s">
        <v>50</v>
      </c>
    </row>
    <row r="42" spans="1:9" x14ac:dyDescent="0.25">
      <c r="A42" s="26"/>
      <c r="B42" s="26"/>
      <c r="C42" s="65"/>
      <c r="D42" s="26"/>
      <c r="E42" s="26"/>
      <c r="F42" s="26"/>
      <c r="G42" s="26"/>
      <c r="H42" s="26"/>
      <c r="I42" s="26"/>
    </row>
    <row r="43" spans="1:9" x14ac:dyDescent="0.25">
      <c r="A43" s="26" t="s">
        <v>76</v>
      </c>
      <c r="B43" s="26"/>
      <c r="C43" s="65"/>
      <c r="D43" s="26"/>
      <c r="E43" s="26"/>
      <c r="F43" s="26"/>
      <c r="G43" s="27">
        <f>G40+G41</f>
        <v>900</v>
      </c>
      <c r="H43" s="26" t="s">
        <v>3</v>
      </c>
      <c r="I43" s="26" t="s">
        <v>20</v>
      </c>
    </row>
    <row r="44" spans="1:9" x14ac:dyDescent="0.25">
      <c r="A44" s="26"/>
      <c r="B44" s="26"/>
      <c r="C44" s="26"/>
      <c r="D44" s="26"/>
      <c r="E44" s="26"/>
      <c r="F44" s="26"/>
      <c r="G44" s="27"/>
      <c r="H44" s="26"/>
      <c r="I44" s="26"/>
    </row>
    <row r="45" spans="1:9" x14ac:dyDescent="0.25">
      <c r="A45" s="26" t="s">
        <v>58</v>
      </c>
      <c r="B45" s="26" t="s">
        <v>41</v>
      </c>
      <c r="C45" s="65" t="s">
        <v>60</v>
      </c>
      <c r="D45" s="26"/>
      <c r="E45" s="26"/>
      <c r="F45" s="26"/>
      <c r="G45" s="27">
        <f>2*90*3</f>
        <v>540</v>
      </c>
      <c r="H45" s="26" t="s">
        <v>3</v>
      </c>
      <c r="I45" s="26" t="s">
        <v>49</v>
      </c>
    </row>
    <row r="46" spans="1:9" x14ac:dyDescent="0.25">
      <c r="A46" s="26"/>
      <c r="B46" s="26"/>
      <c r="C46" s="65" t="s">
        <v>59</v>
      </c>
      <c r="D46" s="26"/>
      <c r="E46" s="26"/>
      <c r="F46" s="26"/>
      <c r="G46" s="26"/>
      <c r="H46" s="26"/>
      <c r="I46" s="26"/>
    </row>
    <row r="47" spans="1:9" x14ac:dyDescent="0.25">
      <c r="A47" s="26"/>
      <c r="B47" s="26"/>
      <c r="C47" s="65" t="s">
        <v>61</v>
      </c>
      <c r="D47" s="26"/>
      <c r="E47" s="26"/>
      <c r="F47" s="26"/>
      <c r="G47" s="27"/>
      <c r="H47" s="26"/>
      <c r="I47" s="26"/>
    </row>
    <row r="48" spans="1:9" x14ac:dyDescent="0.25">
      <c r="A48" s="28"/>
      <c r="B48" s="26" t="s">
        <v>41</v>
      </c>
      <c r="C48" s="65" t="s">
        <v>62</v>
      </c>
      <c r="D48" s="26"/>
      <c r="E48" s="26"/>
      <c r="F48" s="26"/>
      <c r="G48" s="27">
        <v>2</v>
      </c>
      <c r="H48" s="26" t="s">
        <v>63</v>
      </c>
      <c r="I48" s="26"/>
    </row>
    <row r="49" spans="1:9" x14ac:dyDescent="0.25">
      <c r="A49" s="26"/>
      <c r="B49" s="26" t="s">
        <v>33</v>
      </c>
      <c r="C49" s="65" t="s">
        <v>71</v>
      </c>
      <c r="D49" s="26"/>
      <c r="E49" s="26"/>
      <c r="F49" s="26"/>
      <c r="G49" s="27">
        <f>2*10</f>
        <v>20</v>
      </c>
      <c r="H49" s="26" t="s">
        <v>72</v>
      </c>
      <c r="I49" s="26"/>
    </row>
    <row r="50" spans="1:9" x14ac:dyDescent="0.25">
      <c r="A50" s="26"/>
      <c r="B50" s="26"/>
      <c r="C50" s="65" t="s">
        <v>73</v>
      </c>
      <c r="D50" s="26"/>
      <c r="E50" s="26"/>
      <c r="F50" s="26"/>
      <c r="G50" s="27"/>
      <c r="H50" s="26"/>
      <c r="I50" s="26"/>
    </row>
    <row r="51" spans="1:9" x14ac:dyDescent="0.25">
      <c r="A51" s="26"/>
      <c r="B51" s="26" t="s">
        <v>33</v>
      </c>
      <c r="C51" s="65" t="s">
        <v>74</v>
      </c>
      <c r="D51" s="26"/>
      <c r="E51" s="26"/>
      <c r="F51" s="26"/>
      <c r="G51" s="27">
        <v>10</v>
      </c>
      <c r="H51" s="26" t="s">
        <v>72</v>
      </c>
      <c r="I51" s="26"/>
    </row>
    <row r="52" spans="1:9" x14ac:dyDescent="0.25">
      <c r="A52" s="26"/>
      <c r="B52" s="26"/>
      <c r="C52" s="65" t="s">
        <v>75</v>
      </c>
      <c r="D52" s="26"/>
      <c r="E52" s="26"/>
      <c r="F52" s="26"/>
      <c r="G52" s="27"/>
      <c r="H52" s="26"/>
      <c r="I52" s="26"/>
    </row>
    <row r="53" spans="1:9" x14ac:dyDescent="0.25">
      <c r="A53" s="26"/>
      <c r="B53" s="26" t="s">
        <v>33</v>
      </c>
      <c r="C53" s="65" t="s">
        <v>64</v>
      </c>
      <c r="D53" s="26"/>
      <c r="E53" s="26"/>
      <c r="F53" s="26"/>
      <c r="G53" s="27">
        <v>1</v>
      </c>
      <c r="H53" s="26" t="s">
        <v>0</v>
      </c>
      <c r="I53" s="26"/>
    </row>
    <row r="54" spans="1:9" x14ac:dyDescent="0.25">
      <c r="A54" s="26"/>
      <c r="B54" s="26"/>
      <c r="C54" s="65" t="s">
        <v>65</v>
      </c>
      <c r="D54" s="26"/>
      <c r="E54" s="26"/>
      <c r="F54" s="26"/>
      <c r="G54" s="27"/>
      <c r="H54" s="26"/>
      <c r="I54" s="26"/>
    </row>
    <row r="55" spans="1:9" x14ac:dyDescent="0.25">
      <c r="A55" s="26"/>
      <c r="B55" s="26" t="s">
        <v>33</v>
      </c>
      <c r="C55" s="65" t="s">
        <v>62</v>
      </c>
      <c r="D55" s="26"/>
      <c r="E55" s="26"/>
      <c r="F55" s="26"/>
      <c r="G55" s="27">
        <v>3</v>
      </c>
      <c r="H55" s="26" t="s">
        <v>63</v>
      </c>
      <c r="I55" s="26"/>
    </row>
    <row r="56" spans="1:9" x14ac:dyDescent="0.25">
      <c r="A56" s="26"/>
      <c r="B56" s="26" t="s">
        <v>42</v>
      </c>
      <c r="C56" s="65" t="s">
        <v>66</v>
      </c>
      <c r="D56" s="26"/>
      <c r="E56" s="26"/>
      <c r="F56" s="26"/>
      <c r="G56" s="27">
        <f>180*4</f>
        <v>720</v>
      </c>
      <c r="H56" s="26" t="s">
        <v>3</v>
      </c>
      <c r="I56" s="26"/>
    </row>
    <row r="57" spans="1:9" x14ac:dyDescent="0.25">
      <c r="A57" s="28"/>
      <c r="B57" s="26"/>
      <c r="C57" s="65" t="s">
        <v>67</v>
      </c>
      <c r="D57" s="26"/>
      <c r="E57" s="26"/>
      <c r="F57" s="26"/>
      <c r="G57" s="27"/>
      <c r="H57" s="26"/>
      <c r="I57" s="26"/>
    </row>
    <row r="58" spans="1:9" x14ac:dyDescent="0.25">
      <c r="A58" s="26"/>
      <c r="B58" s="26" t="s">
        <v>68</v>
      </c>
      <c r="C58" s="65" t="s">
        <v>69</v>
      </c>
      <c r="D58" s="26"/>
      <c r="E58" s="26"/>
      <c r="F58" s="26"/>
      <c r="G58" s="27" t="s">
        <v>70</v>
      </c>
      <c r="H58" s="26" t="s">
        <v>3</v>
      </c>
      <c r="I58" s="26"/>
    </row>
    <row r="59" spans="1:9" x14ac:dyDescent="0.25">
      <c r="A59" s="26"/>
      <c r="B59" s="26"/>
      <c r="C59" s="65"/>
      <c r="D59" s="26"/>
      <c r="E59" s="26"/>
      <c r="F59" s="26"/>
      <c r="G59" s="27"/>
      <c r="H59" s="26"/>
      <c r="I59" s="26"/>
    </row>
    <row r="60" spans="1:9" x14ac:dyDescent="0.25">
      <c r="A60" s="26" t="s">
        <v>77</v>
      </c>
      <c r="B60" s="26"/>
      <c r="C60" s="65"/>
      <c r="D60" s="26"/>
      <c r="E60" s="26"/>
      <c r="F60" s="26"/>
      <c r="G60" s="26"/>
      <c r="H60" s="26"/>
      <c r="I60" s="26"/>
    </row>
    <row r="61" spans="1:9" x14ac:dyDescent="0.25">
      <c r="A61" s="26"/>
      <c r="B61" s="26" t="s">
        <v>41</v>
      </c>
      <c r="C61" s="26"/>
      <c r="D61" s="26"/>
      <c r="E61" s="26"/>
      <c r="F61" s="26"/>
      <c r="G61" s="26">
        <v>200</v>
      </c>
      <c r="H61" s="26" t="s">
        <v>78</v>
      </c>
      <c r="I61" s="26" t="s">
        <v>49</v>
      </c>
    </row>
    <row r="62" spans="1:9" x14ac:dyDescent="0.25">
      <c r="A62" s="26"/>
      <c r="B62" s="26" t="s">
        <v>33</v>
      </c>
      <c r="C62" s="26"/>
      <c r="D62" s="26"/>
      <c r="E62" s="26"/>
      <c r="F62" s="26"/>
      <c r="G62" s="26">
        <f>350+210</f>
        <v>560</v>
      </c>
      <c r="H62" s="26" t="s">
        <v>78</v>
      </c>
      <c r="I62" s="26" t="s">
        <v>49</v>
      </c>
    </row>
    <row r="63" spans="1:9" x14ac:dyDescent="0.25">
      <c r="A63" s="26"/>
      <c r="B63" s="26" t="s">
        <v>42</v>
      </c>
      <c r="C63" s="26"/>
      <c r="D63" s="26"/>
      <c r="E63" s="26"/>
      <c r="F63" s="26"/>
      <c r="G63" s="26">
        <v>90</v>
      </c>
      <c r="H63" s="26" t="s">
        <v>78</v>
      </c>
      <c r="I63" s="26" t="s">
        <v>50</v>
      </c>
    </row>
    <row r="64" spans="1:9" x14ac:dyDescent="0.25">
      <c r="A64" s="26"/>
      <c r="B64" s="26" t="s">
        <v>43</v>
      </c>
      <c r="C64" s="26"/>
      <c r="D64" s="26"/>
      <c r="E64" s="26"/>
      <c r="F64" s="26"/>
      <c r="G64" s="26">
        <f>370+200</f>
        <v>570</v>
      </c>
      <c r="H64" s="26" t="s">
        <v>78</v>
      </c>
      <c r="I64" s="26" t="s">
        <v>50</v>
      </c>
    </row>
    <row r="65" spans="1:9" x14ac:dyDescent="0.25">
      <c r="A65" s="26"/>
      <c r="B65" s="26" t="s">
        <v>39</v>
      </c>
      <c r="C65" s="26"/>
      <c r="D65" s="26"/>
      <c r="E65" s="26"/>
      <c r="F65" s="26"/>
      <c r="G65" s="26">
        <v>150</v>
      </c>
      <c r="H65" s="26" t="s">
        <v>78</v>
      </c>
      <c r="I65" s="26" t="s">
        <v>51</v>
      </c>
    </row>
    <row r="66" spans="1:9" x14ac:dyDescent="0.25">
      <c r="A66" s="26"/>
      <c r="B66" s="26" t="s">
        <v>40</v>
      </c>
      <c r="C66" s="26"/>
      <c r="D66" s="26"/>
      <c r="E66" s="26"/>
      <c r="F66" s="26"/>
      <c r="G66" s="26">
        <v>360</v>
      </c>
      <c r="H66" s="26" t="s">
        <v>78</v>
      </c>
      <c r="I66" s="26" t="s">
        <v>51</v>
      </c>
    </row>
    <row r="67" spans="1:9" x14ac:dyDescent="0.25">
      <c r="A67" s="26"/>
      <c r="B67" s="26" t="s">
        <v>17</v>
      </c>
      <c r="C67" s="26"/>
      <c r="D67" s="26"/>
      <c r="E67" s="26"/>
      <c r="F67" s="26"/>
      <c r="G67" s="63">
        <f>SUM(G61:G66)</f>
        <v>1930</v>
      </c>
      <c r="H67" s="26" t="s">
        <v>78</v>
      </c>
      <c r="I67" s="26"/>
    </row>
    <row r="68" spans="1:9" x14ac:dyDescent="0.25">
      <c r="A68" s="28"/>
      <c r="B68" s="26"/>
      <c r="C68" s="65"/>
      <c r="D68" s="26"/>
      <c r="E68" s="26"/>
      <c r="F68" s="26"/>
      <c r="G68" s="29"/>
      <c r="H68" s="26"/>
      <c r="I68" s="26"/>
    </row>
    <row r="69" spans="1:9" x14ac:dyDescent="0.25">
      <c r="A69" s="26" t="s">
        <v>79</v>
      </c>
      <c r="B69" s="70" t="s">
        <v>83</v>
      </c>
      <c r="C69" s="65"/>
      <c r="D69" s="26"/>
      <c r="E69" s="26"/>
      <c r="F69" s="26"/>
      <c r="G69" s="26"/>
      <c r="H69" s="26"/>
      <c r="I69" s="26"/>
    </row>
    <row r="70" spans="1:9" x14ac:dyDescent="0.25">
      <c r="A70" s="26"/>
      <c r="B70" s="26" t="s">
        <v>84</v>
      </c>
      <c r="C70" s="65"/>
      <c r="D70" s="26"/>
      <c r="E70" s="26"/>
      <c r="F70" s="26"/>
      <c r="G70" s="27"/>
      <c r="H70" s="26"/>
      <c r="I70" s="26"/>
    </row>
    <row r="71" spans="1:9" x14ac:dyDescent="0.25">
      <c r="A71" s="26"/>
      <c r="B71" s="26" t="s">
        <v>85</v>
      </c>
      <c r="C71" s="65"/>
      <c r="D71" s="26"/>
      <c r="E71" s="26"/>
      <c r="F71" s="26"/>
      <c r="G71" s="27"/>
      <c r="H71" s="26"/>
      <c r="I71" s="26"/>
    </row>
    <row r="72" spans="1:9" x14ac:dyDescent="0.25">
      <c r="A72" s="26"/>
      <c r="B72" s="26"/>
      <c r="C72" s="65"/>
      <c r="D72" s="26"/>
      <c r="E72" s="26"/>
      <c r="F72" s="26"/>
      <c r="G72" s="27"/>
      <c r="H72" s="26"/>
      <c r="I72" s="26"/>
    </row>
    <row r="73" spans="1:9" x14ac:dyDescent="0.25">
      <c r="A73" s="26" t="s">
        <v>80</v>
      </c>
      <c r="B73" s="70" t="s">
        <v>82</v>
      </c>
      <c r="C73" s="65"/>
      <c r="D73" s="26"/>
      <c r="E73" s="26"/>
      <c r="F73" s="26"/>
      <c r="G73" s="26"/>
      <c r="H73" s="26"/>
      <c r="I73" s="26"/>
    </row>
    <row r="74" spans="1:9" x14ac:dyDescent="0.25">
      <c r="A74" s="26"/>
      <c r="B74" s="26" t="s">
        <v>81</v>
      </c>
      <c r="C74" s="65"/>
      <c r="D74" s="26"/>
      <c r="E74" s="26"/>
      <c r="F74" s="26"/>
      <c r="G74" s="26"/>
      <c r="H74" s="26"/>
      <c r="I74" s="26"/>
    </row>
    <row r="75" spans="1:9" x14ac:dyDescent="0.25">
      <c r="A75" s="26"/>
      <c r="B75" s="26" t="s">
        <v>86</v>
      </c>
      <c r="C75" s="65"/>
      <c r="D75" s="26"/>
      <c r="E75" s="26"/>
      <c r="F75" s="26"/>
      <c r="G75" s="26"/>
      <c r="H75" s="26"/>
      <c r="I75" s="26"/>
    </row>
    <row r="76" spans="1:9" x14ac:dyDescent="0.25">
      <c r="A76" s="26"/>
      <c r="B76" s="26"/>
      <c r="C76" s="65"/>
      <c r="D76" s="26"/>
      <c r="E76" s="26"/>
      <c r="F76" s="26"/>
      <c r="G76" s="26"/>
      <c r="H76" s="26"/>
      <c r="I76" s="26"/>
    </row>
    <row r="77" spans="1:9" x14ac:dyDescent="0.25">
      <c r="A77" s="26"/>
      <c r="B77" s="26"/>
      <c r="C77" s="65"/>
      <c r="D77" s="26"/>
      <c r="E77" s="26"/>
      <c r="F77" s="26"/>
      <c r="G77" s="26"/>
      <c r="H77" s="26"/>
      <c r="I77" s="26"/>
    </row>
    <row r="78" spans="1:9" x14ac:dyDescent="0.25">
      <c r="A78" s="26"/>
      <c r="B78" s="26"/>
      <c r="C78" s="65"/>
      <c r="D78" s="26"/>
      <c r="E78" s="26"/>
      <c r="F78" s="26"/>
      <c r="G78" s="26"/>
      <c r="H78" s="26"/>
      <c r="I78" s="26"/>
    </row>
  </sheetData>
  <mergeCells count="2">
    <mergeCell ref="D11:E11"/>
    <mergeCell ref="F11:G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B10" sqref="B10"/>
    </sheetView>
  </sheetViews>
  <sheetFormatPr defaultRowHeight="15" x14ac:dyDescent="0.25"/>
  <sheetData>
    <row r="1" spans="1:11" x14ac:dyDescent="0.25">
      <c r="A1" s="1" t="s">
        <v>23</v>
      </c>
    </row>
    <row r="2" spans="1:11" x14ac:dyDescent="0.25">
      <c r="A2" t="s">
        <v>1</v>
      </c>
      <c r="J2">
        <v>1</v>
      </c>
      <c r="K2" t="s">
        <v>0</v>
      </c>
    </row>
    <row r="3" spans="1:11" x14ac:dyDescent="0.25">
      <c r="A3" t="s">
        <v>2</v>
      </c>
      <c r="J3">
        <v>1</v>
      </c>
      <c r="K3" t="s">
        <v>0</v>
      </c>
    </row>
  </sheetData>
  <pageMargins left="0.7" right="0.7" top="0.78740157499999996" bottom="0.78740157499999996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17" sqref="C17"/>
    </sheetView>
  </sheetViews>
  <sheetFormatPr defaultRowHeight="15" x14ac:dyDescent="0.25"/>
  <cols>
    <col min="1" max="1" width="71.7109375" customWidth="1"/>
    <col min="2" max="2" width="11.28515625" bestFit="1" customWidth="1"/>
    <col min="3" max="3" width="10.140625" bestFit="1" customWidth="1"/>
  </cols>
  <sheetData>
    <row r="1" spans="1:3" ht="56.25" x14ac:dyDescent="0.25">
      <c r="A1" s="60" t="s">
        <v>46</v>
      </c>
      <c r="B1" s="52" t="s">
        <v>44</v>
      </c>
      <c r="C1" s="49" t="s">
        <v>45</v>
      </c>
    </row>
    <row r="2" spans="1:3" x14ac:dyDescent="0.25">
      <c r="A2" s="50" t="s">
        <v>41</v>
      </c>
      <c r="B2" s="53">
        <f>SUM('SO 01,02'!E6:E27)+SUM('SO 01,02'!G6:G27)</f>
        <v>215.35539999999997</v>
      </c>
      <c r="C2" s="54">
        <f>SUM('SO 01,02'!I6:I27)</f>
        <v>0</v>
      </c>
    </row>
    <row r="3" spans="1:3" x14ac:dyDescent="0.25">
      <c r="A3" s="50" t="s">
        <v>33</v>
      </c>
      <c r="B3" s="53">
        <f>SUM('SO 01,02'!E29:E79)+SUM('SO 01,02'!G29:G79)</f>
        <v>701.91835000000015</v>
      </c>
      <c r="C3" s="54">
        <f>SUM('SO 01,02'!I29:I79)</f>
        <v>0</v>
      </c>
    </row>
    <row r="4" spans="1:3" x14ac:dyDescent="0.25">
      <c r="A4" s="50" t="s">
        <v>42</v>
      </c>
      <c r="B4" s="53">
        <f>SUM('SO 03'!E5:E37)+SUM('SO 03'!G5:G37)</f>
        <v>157.9435</v>
      </c>
      <c r="C4" s="54">
        <f>SUM('SO 03'!I5:I37)</f>
        <v>0</v>
      </c>
    </row>
    <row r="5" spans="1:3" x14ac:dyDescent="0.25">
      <c r="A5" s="50" t="s">
        <v>43</v>
      </c>
      <c r="B5" s="53">
        <f>SUM('SO 04,05,06'!E5:E41)+SUM('SO 04,05,06'!G5:G41)</f>
        <v>523.572</v>
      </c>
      <c r="C5" s="54">
        <f>SUM('SO 04,05,06'!I5:I41)</f>
        <v>47.305</v>
      </c>
    </row>
    <row r="6" spans="1:3" x14ac:dyDescent="0.25">
      <c r="A6" s="50" t="s">
        <v>39</v>
      </c>
      <c r="B6" s="53">
        <f>SUM('SO 04,05,06'!E42:E65)+SUM('SO 04,05,06'!G42:G65)</f>
        <v>199.47799999999992</v>
      </c>
      <c r="C6" s="54">
        <f>SUM('SO 04,05,06'!I42:I65)</f>
        <v>0</v>
      </c>
    </row>
    <row r="7" spans="1:3" ht="15.75" thickBot="1" x14ac:dyDescent="0.3">
      <c r="A7" s="51" t="s">
        <v>40</v>
      </c>
      <c r="B7" s="56">
        <f>SUM('SO 04,05,06'!E66:E99)+SUM('SO 04,05,06'!G66:G99)</f>
        <v>140.82900000000001</v>
      </c>
      <c r="C7" s="57">
        <f>SUM('SO 04,05,06'!I66:I99)</f>
        <v>0</v>
      </c>
    </row>
    <row r="8" spans="1:3" s="1" customFormat="1" ht="15.75" thickBot="1" x14ac:dyDescent="0.3">
      <c r="A8" s="55" t="s">
        <v>17</v>
      </c>
      <c r="B8" s="58">
        <f>SUM(B2:B7)</f>
        <v>1939.0962500000001</v>
      </c>
      <c r="C8" s="59">
        <f>SUM(C2:C7)</f>
        <v>47.305</v>
      </c>
    </row>
  </sheetData>
  <pageMargins left="0.70866141732283472" right="0.70866141732283472" top="0.98425196850393704" bottom="0.78740157480314965" header="0.31496062992125984" footer="0.31496062992125984"/>
  <pageSetup paperSize="9" scale="85" orientation="portrait" r:id="rId1"/>
  <headerFooter>
    <oddHeader xml:space="preserve">&amp;CDSJ Chrudimka, Hlinsko, odstranění sedimentů v intravilánu, ř.km 86,376-89,700 
- HMOTOVÁ TABULKA -
 &amp;A&amp;R 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workbookViewId="0">
      <selection activeCell="C17" sqref="C17"/>
    </sheetView>
  </sheetViews>
  <sheetFormatPr defaultRowHeight="15" x14ac:dyDescent="0.25"/>
  <cols>
    <col min="1" max="1" width="17.140625" customWidth="1"/>
  </cols>
  <sheetData>
    <row r="1" spans="1:9" s="2" customFormat="1" ht="15.75" thickBot="1" x14ac:dyDescent="0.3">
      <c r="A1" s="96" t="s">
        <v>24</v>
      </c>
      <c r="B1" s="76"/>
      <c r="C1" s="76"/>
      <c r="D1" s="76"/>
      <c r="E1" s="76"/>
      <c r="F1" s="76"/>
      <c r="G1" s="76"/>
      <c r="H1" s="77"/>
      <c r="I1" s="78"/>
    </row>
    <row r="2" spans="1:9" s="2" customFormat="1" ht="33.75" customHeight="1" x14ac:dyDescent="0.25">
      <c r="A2" s="79" t="s">
        <v>5</v>
      </c>
      <c r="B2" s="82" t="s">
        <v>6</v>
      </c>
      <c r="C2" s="84" t="s">
        <v>7</v>
      </c>
      <c r="D2" s="86" t="s">
        <v>29</v>
      </c>
      <c r="E2" s="87"/>
      <c r="F2" s="86" t="s">
        <v>30</v>
      </c>
      <c r="G2" s="87"/>
      <c r="H2" s="86" t="s">
        <v>25</v>
      </c>
      <c r="I2" s="90"/>
    </row>
    <row r="3" spans="1:9" s="2" customFormat="1" x14ac:dyDescent="0.25">
      <c r="A3" s="80"/>
      <c r="B3" s="83"/>
      <c r="C3" s="85"/>
      <c r="D3" s="3" t="s">
        <v>8</v>
      </c>
      <c r="E3" s="4" t="s">
        <v>9</v>
      </c>
      <c r="F3" s="3" t="s">
        <v>8</v>
      </c>
      <c r="G3" s="4" t="s">
        <v>9</v>
      </c>
      <c r="H3" s="3" t="s">
        <v>10</v>
      </c>
      <c r="I3" s="4" t="s">
        <v>8</v>
      </c>
    </row>
    <row r="4" spans="1:9" s="2" customFormat="1" ht="15.75" thickBot="1" x14ac:dyDescent="0.3">
      <c r="A4" s="81"/>
      <c r="B4" s="5" t="s">
        <v>11</v>
      </c>
      <c r="C4" s="6" t="s">
        <v>11</v>
      </c>
      <c r="D4" s="7" t="s">
        <v>12</v>
      </c>
      <c r="E4" s="8" t="s">
        <v>13</v>
      </c>
      <c r="F4" s="7" t="s">
        <v>12</v>
      </c>
      <c r="G4" s="8" t="s">
        <v>13</v>
      </c>
      <c r="H4" s="7" t="s">
        <v>14</v>
      </c>
      <c r="I4" s="8" t="s">
        <v>15</v>
      </c>
    </row>
    <row r="5" spans="1:9" s="2" customFormat="1" ht="15.75" thickTop="1" x14ac:dyDescent="0.25">
      <c r="A5" s="35" t="s">
        <v>34</v>
      </c>
      <c r="B5" s="36">
        <v>0</v>
      </c>
      <c r="C5" s="37"/>
      <c r="D5" s="38">
        <v>0</v>
      </c>
      <c r="E5" s="39"/>
      <c r="F5" s="38">
        <v>0</v>
      </c>
      <c r="G5" s="39"/>
      <c r="H5" s="38">
        <v>0</v>
      </c>
      <c r="I5" s="39"/>
    </row>
    <row r="6" spans="1:9" s="2" customFormat="1" x14ac:dyDescent="0.25">
      <c r="A6" s="9"/>
      <c r="B6" s="31"/>
      <c r="C6" s="12">
        <f>(B7-B5)*1000</f>
        <v>12.5</v>
      </c>
      <c r="D6" s="11"/>
      <c r="E6" s="13">
        <f>((D5+D7)/2)*$C$6</f>
        <v>3.8125</v>
      </c>
      <c r="F6" s="11"/>
      <c r="G6" s="13">
        <f>((F5+F7)/2)*$C$6</f>
        <v>0</v>
      </c>
      <c r="H6" s="11"/>
      <c r="I6" s="13">
        <f>((H5+H7)/2)*$C$6</f>
        <v>0</v>
      </c>
    </row>
    <row r="7" spans="1:9" s="2" customFormat="1" x14ac:dyDescent="0.25">
      <c r="A7" s="9">
        <v>1</v>
      </c>
      <c r="B7" s="32">
        <v>1.2500000000000001E-2</v>
      </c>
      <c r="C7" s="10"/>
      <c r="D7" s="11">
        <v>0.61</v>
      </c>
      <c r="E7" s="13"/>
      <c r="F7" s="11">
        <v>0</v>
      </c>
      <c r="G7" s="13"/>
      <c r="H7" s="11">
        <v>0</v>
      </c>
      <c r="I7" s="13"/>
    </row>
    <row r="8" spans="1:9" s="2" customFormat="1" x14ac:dyDescent="0.25">
      <c r="A8" s="14" t="s">
        <v>16</v>
      </c>
      <c r="B8" s="32"/>
      <c r="C8" s="12">
        <f>(B9-B7)*1000</f>
        <v>32.5</v>
      </c>
      <c r="D8" s="15" t="s">
        <v>16</v>
      </c>
      <c r="E8" s="13">
        <f>((D7+D9)/2)*$C$8</f>
        <v>59.149999999999991</v>
      </c>
      <c r="F8" s="15" t="s">
        <v>16</v>
      </c>
      <c r="G8" s="13">
        <f>((F7+F9)/2)*$C$8</f>
        <v>0</v>
      </c>
      <c r="H8" s="15" t="s">
        <v>16</v>
      </c>
      <c r="I8" s="13">
        <f>((H7+H9)/2)*$C$8</f>
        <v>0</v>
      </c>
    </row>
    <row r="9" spans="1:9" s="2" customFormat="1" x14ac:dyDescent="0.25">
      <c r="A9" s="9">
        <v>2</v>
      </c>
      <c r="B9" s="32">
        <v>4.4999999999999998E-2</v>
      </c>
      <c r="C9" s="12"/>
      <c r="D9" s="11">
        <v>3.03</v>
      </c>
      <c r="E9" s="13"/>
      <c r="F9" s="11">
        <v>0</v>
      </c>
      <c r="G9" s="13"/>
      <c r="H9" s="11">
        <v>0</v>
      </c>
      <c r="I9" s="13"/>
    </row>
    <row r="10" spans="1:9" s="2" customFormat="1" x14ac:dyDescent="0.25">
      <c r="A10" s="16"/>
      <c r="B10" s="32"/>
      <c r="C10" s="12">
        <f>(B11-B9)*1000</f>
        <v>25.000000000000007</v>
      </c>
      <c r="D10" s="15" t="s">
        <v>16</v>
      </c>
      <c r="E10" s="13">
        <f>((D9+D11)/2)*$C10</f>
        <v>67.625000000000014</v>
      </c>
      <c r="F10" s="15" t="s">
        <v>16</v>
      </c>
      <c r="G10" s="13">
        <f>((F9+F11)/2)*$C10</f>
        <v>0</v>
      </c>
      <c r="H10" s="15" t="s">
        <v>16</v>
      </c>
      <c r="I10" s="13">
        <f>((H9+H11)/2)*$C10</f>
        <v>0</v>
      </c>
    </row>
    <row r="11" spans="1:9" s="2" customFormat="1" x14ac:dyDescent="0.25">
      <c r="A11" s="9">
        <v>3</v>
      </c>
      <c r="B11" s="32">
        <v>7.0000000000000007E-2</v>
      </c>
      <c r="C11" s="12"/>
      <c r="D11" s="11">
        <v>2.38</v>
      </c>
      <c r="E11" s="13"/>
      <c r="F11" s="11">
        <v>0</v>
      </c>
      <c r="G11" s="13"/>
      <c r="H11" s="11">
        <v>0</v>
      </c>
      <c r="I11" s="13"/>
    </row>
    <row r="12" spans="1:9" s="2" customFormat="1" x14ac:dyDescent="0.25">
      <c r="A12" s="14"/>
      <c r="B12" s="33"/>
      <c r="C12" s="12">
        <f>(B13-B11)*1000</f>
        <v>28.499999999999996</v>
      </c>
      <c r="D12" s="15"/>
      <c r="E12" s="13">
        <f>((D11+D13)/2)*$C12</f>
        <v>50.872499999999988</v>
      </c>
      <c r="F12" s="15"/>
      <c r="G12" s="13">
        <f>((F11+F13)/2)*$C12</f>
        <v>0</v>
      </c>
      <c r="H12" s="15"/>
      <c r="I12" s="13">
        <f>((H11+H13)/2)*$C12</f>
        <v>0</v>
      </c>
    </row>
    <row r="13" spans="1:9" s="2" customFormat="1" x14ac:dyDescent="0.25">
      <c r="A13" s="9">
        <v>4</v>
      </c>
      <c r="B13" s="32">
        <v>9.8500000000000004E-2</v>
      </c>
      <c r="C13" s="12"/>
      <c r="D13" s="11">
        <v>1.19</v>
      </c>
      <c r="E13" s="13"/>
      <c r="F13" s="11">
        <v>0</v>
      </c>
      <c r="G13" s="13"/>
      <c r="H13" s="11">
        <v>0</v>
      </c>
      <c r="I13" s="13"/>
    </row>
    <row r="14" spans="1:9" s="2" customFormat="1" x14ac:dyDescent="0.25">
      <c r="A14" s="14"/>
      <c r="B14" s="33"/>
      <c r="C14" s="12">
        <f>(B15-B13)*1000</f>
        <v>25.999999999999996</v>
      </c>
      <c r="D14" s="15"/>
      <c r="E14" s="13">
        <f>((D13+D15)/2)*$C14</f>
        <v>15.469999999999997</v>
      </c>
      <c r="F14" s="15"/>
      <c r="G14" s="13">
        <f>((F13+F15)/2)*$C14</f>
        <v>0</v>
      </c>
      <c r="H14" s="15"/>
      <c r="I14" s="13">
        <f>((H13+H15)/2)*$C14</f>
        <v>0</v>
      </c>
    </row>
    <row r="15" spans="1:9" s="2" customFormat="1" x14ac:dyDescent="0.25">
      <c r="A15" s="9" t="s">
        <v>31</v>
      </c>
      <c r="B15" s="32">
        <v>0.1245</v>
      </c>
      <c r="C15" s="12"/>
      <c r="D15" s="11">
        <v>0</v>
      </c>
      <c r="E15" s="13"/>
      <c r="F15" s="11">
        <v>0</v>
      </c>
      <c r="G15" s="13"/>
      <c r="H15" s="11">
        <v>0</v>
      </c>
      <c r="I15" s="13"/>
    </row>
    <row r="16" spans="1:9" s="2" customFormat="1" x14ac:dyDescent="0.25">
      <c r="A16" s="14"/>
      <c r="B16" s="33"/>
      <c r="C16" s="12">
        <f>(B17-B15)*1000</f>
        <v>70.5</v>
      </c>
      <c r="D16" s="15"/>
      <c r="E16" s="13">
        <f>((D15+D17)/2)*$C16</f>
        <v>0</v>
      </c>
      <c r="F16" s="15"/>
      <c r="G16" s="13">
        <f>((F15+F17)/2)*$C16</f>
        <v>0</v>
      </c>
      <c r="H16" s="15"/>
      <c r="I16" s="13">
        <f>((H15+H17)/2)*$C16</f>
        <v>0</v>
      </c>
    </row>
    <row r="17" spans="1:9" s="2" customFormat="1" x14ac:dyDescent="0.25">
      <c r="A17" s="9">
        <v>6</v>
      </c>
      <c r="B17" s="32">
        <v>0.19500000000000001</v>
      </c>
      <c r="C17" s="12"/>
      <c r="D17" s="11">
        <v>0</v>
      </c>
      <c r="E17" s="13"/>
      <c r="F17" s="11">
        <v>0</v>
      </c>
      <c r="G17" s="13"/>
      <c r="H17" s="11">
        <v>0</v>
      </c>
      <c r="I17" s="13"/>
    </row>
    <row r="18" spans="1:9" s="2" customFormat="1" x14ac:dyDescent="0.25">
      <c r="A18" s="14"/>
      <c r="B18" s="33"/>
      <c r="C18" s="12">
        <f>(B19-B17)*1000</f>
        <v>25.999999999999996</v>
      </c>
      <c r="D18" s="15"/>
      <c r="E18" s="13">
        <f>((D17+D19)/2)*$C18</f>
        <v>0</v>
      </c>
      <c r="F18" s="15"/>
      <c r="G18" s="13">
        <f>((F17+F19)/2)*$C18</f>
        <v>0</v>
      </c>
      <c r="H18" s="15"/>
      <c r="I18" s="13">
        <f>((H17+H19)/2)*$C18</f>
        <v>0</v>
      </c>
    </row>
    <row r="19" spans="1:9" s="2" customFormat="1" x14ac:dyDescent="0.25">
      <c r="A19" s="9">
        <v>7</v>
      </c>
      <c r="B19" s="32">
        <v>0.221</v>
      </c>
      <c r="C19" s="12"/>
      <c r="D19" s="11">
        <v>0</v>
      </c>
      <c r="E19" s="13"/>
      <c r="F19" s="11">
        <v>0</v>
      </c>
      <c r="G19" s="13"/>
      <c r="H19" s="11">
        <v>0</v>
      </c>
      <c r="I19" s="13"/>
    </row>
    <row r="20" spans="1:9" s="2" customFormat="1" x14ac:dyDescent="0.25">
      <c r="A20" s="14"/>
      <c r="B20" s="33"/>
      <c r="C20" s="12">
        <f>(B21-B19)*1000</f>
        <v>25.689999999999991</v>
      </c>
      <c r="D20" s="15"/>
      <c r="E20" s="13">
        <f>((D19+D21)/2)*$C20</f>
        <v>0</v>
      </c>
      <c r="F20" s="15"/>
      <c r="G20" s="13">
        <f>((F19+F21)/2)*$C20</f>
        <v>0</v>
      </c>
      <c r="H20" s="15"/>
      <c r="I20" s="13">
        <f>((H19+H21)/2)*$C20</f>
        <v>0</v>
      </c>
    </row>
    <row r="21" spans="1:9" s="2" customFormat="1" x14ac:dyDescent="0.25">
      <c r="A21" s="9" t="s">
        <v>28</v>
      </c>
      <c r="B21" s="32">
        <v>0.24668999999999999</v>
      </c>
      <c r="C21" s="12"/>
      <c r="D21" s="11">
        <v>0</v>
      </c>
      <c r="E21" s="13"/>
      <c r="F21" s="11">
        <v>0</v>
      </c>
      <c r="G21" s="13"/>
      <c r="H21" s="11">
        <v>0</v>
      </c>
      <c r="I21" s="13"/>
    </row>
    <row r="22" spans="1:9" s="2" customFormat="1" x14ac:dyDescent="0.25">
      <c r="A22" s="14"/>
      <c r="B22" s="33"/>
      <c r="C22" s="12">
        <f>(B23-B21)*1000</f>
        <v>12.310000000000015</v>
      </c>
      <c r="D22" s="15"/>
      <c r="E22" s="13">
        <f>((D21+D23)/2)*$C22</f>
        <v>0</v>
      </c>
      <c r="F22" s="15"/>
      <c r="G22" s="13">
        <f>((F21+F23)/2)*$C22</f>
        <v>2.3389000000000029</v>
      </c>
      <c r="H22" s="15"/>
      <c r="I22" s="13">
        <f>((H21+H23)/2)*$C22</f>
        <v>0</v>
      </c>
    </row>
    <row r="23" spans="1:9" s="2" customFormat="1" x14ac:dyDescent="0.25">
      <c r="A23" s="9">
        <v>8</v>
      </c>
      <c r="B23" s="32">
        <v>0.25900000000000001</v>
      </c>
      <c r="C23" s="12"/>
      <c r="D23" s="11">
        <v>0</v>
      </c>
      <c r="E23" s="13"/>
      <c r="F23" s="11">
        <v>0.38</v>
      </c>
      <c r="G23" s="13"/>
      <c r="H23" s="11">
        <v>0</v>
      </c>
      <c r="I23" s="13"/>
    </row>
    <row r="24" spans="1:9" s="2" customFormat="1" x14ac:dyDescent="0.25">
      <c r="A24" s="14"/>
      <c r="B24" s="33"/>
      <c r="C24" s="12">
        <f>(B25-B23)*1000</f>
        <v>21.000000000000018</v>
      </c>
      <c r="D24" s="15"/>
      <c r="E24" s="13">
        <f>((D23+D25)/2)*$C24</f>
        <v>0</v>
      </c>
      <c r="F24" s="15"/>
      <c r="G24" s="13">
        <f>((F23+F25)/2)*$C24</f>
        <v>10.81500000000001</v>
      </c>
      <c r="H24" s="15"/>
      <c r="I24" s="13">
        <f>((H23+H25)/2)*$C24</f>
        <v>0</v>
      </c>
    </row>
    <row r="25" spans="1:9" s="2" customFormat="1" x14ac:dyDescent="0.25">
      <c r="A25" s="9">
        <v>9</v>
      </c>
      <c r="B25" s="32">
        <v>0.28000000000000003</v>
      </c>
      <c r="C25" s="12"/>
      <c r="D25" s="11">
        <v>0</v>
      </c>
      <c r="E25" s="13"/>
      <c r="F25" s="11">
        <v>0.65</v>
      </c>
      <c r="G25" s="13"/>
      <c r="H25" s="11">
        <v>0</v>
      </c>
      <c r="I25" s="13"/>
    </row>
    <row r="26" spans="1:9" s="2" customFormat="1" x14ac:dyDescent="0.25">
      <c r="A26" s="14"/>
      <c r="B26" s="33"/>
      <c r="C26" s="12">
        <f>(B27-B25)*1000</f>
        <v>16.219999999999956</v>
      </c>
      <c r="D26" s="15"/>
      <c r="E26" s="13">
        <f>((D25+D27)/2)*$C26</f>
        <v>0</v>
      </c>
      <c r="F26" s="15"/>
      <c r="G26" s="13">
        <f>((F25+F27)/2)*$C26</f>
        <v>5.2714999999999863</v>
      </c>
      <c r="H26" s="15"/>
      <c r="I26" s="13">
        <f>((H25+H27)/2)*$C26</f>
        <v>0</v>
      </c>
    </row>
    <row r="27" spans="1:9" s="2" customFormat="1" x14ac:dyDescent="0.25">
      <c r="A27" s="9" t="s">
        <v>32</v>
      </c>
      <c r="B27" s="32">
        <v>0.29621999999999998</v>
      </c>
      <c r="C27" s="12"/>
      <c r="D27" s="11">
        <v>0</v>
      </c>
      <c r="E27" s="13"/>
      <c r="F27" s="11">
        <v>0</v>
      </c>
      <c r="G27" s="13"/>
      <c r="H27" s="11">
        <v>0</v>
      </c>
      <c r="I27" s="13"/>
    </row>
    <row r="28" spans="1:9" s="2" customFormat="1" x14ac:dyDescent="0.25">
      <c r="A28" s="40" t="s">
        <v>33</v>
      </c>
      <c r="B28" s="41"/>
      <c r="C28" s="42">
        <f>(B29-B27)*1000</f>
        <v>14.330000000000009</v>
      </c>
      <c r="D28" s="43"/>
      <c r="E28" s="44">
        <f>((D27+D29)/2)*$C28</f>
        <v>0</v>
      </c>
      <c r="F28" s="43"/>
      <c r="G28" s="44">
        <f>((F27+F29)/2)*$C28</f>
        <v>0</v>
      </c>
      <c r="H28" s="43"/>
      <c r="I28" s="44">
        <f>((H27+H29)/2)*$C28</f>
        <v>0</v>
      </c>
    </row>
    <row r="29" spans="1:9" s="2" customFormat="1" x14ac:dyDescent="0.25">
      <c r="A29" s="9" t="s">
        <v>28</v>
      </c>
      <c r="B29" s="32">
        <v>0.31054999999999999</v>
      </c>
      <c r="C29" s="12"/>
      <c r="D29" s="11">
        <v>0</v>
      </c>
      <c r="E29" s="13"/>
      <c r="F29" s="11">
        <v>0</v>
      </c>
      <c r="G29" s="13"/>
      <c r="H29" s="11">
        <v>0</v>
      </c>
      <c r="I29" s="13"/>
    </row>
    <row r="30" spans="1:9" s="2" customFormat="1" x14ac:dyDescent="0.25">
      <c r="A30" s="14"/>
      <c r="B30" s="33"/>
      <c r="C30" s="12">
        <f>(B31-B29)*1000</f>
        <v>7.9500000000000126</v>
      </c>
      <c r="D30" s="15"/>
      <c r="E30" s="13">
        <f>((D29+D31)/2)*$C30</f>
        <v>0</v>
      </c>
      <c r="F30" s="15"/>
      <c r="G30" s="13">
        <f>((F29+F31)/2)*$C30</f>
        <v>3.3390000000000053</v>
      </c>
      <c r="H30" s="15"/>
      <c r="I30" s="13">
        <f>((H29+H31)/2)*$C30</f>
        <v>0</v>
      </c>
    </row>
    <row r="31" spans="1:9" s="2" customFormat="1" x14ac:dyDescent="0.25">
      <c r="A31" s="9">
        <v>10</v>
      </c>
      <c r="B31" s="32">
        <v>0.31850000000000001</v>
      </c>
      <c r="C31" s="12"/>
      <c r="D31" s="11">
        <v>0</v>
      </c>
      <c r="E31" s="13"/>
      <c r="F31" s="11">
        <v>0.84</v>
      </c>
      <c r="G31" s="13"/>
      <c r="H31" s="11">
        <v>0</v>
      </c>
      <c r="I31" s="13"/>
    </row>
    <row r="32" spans="1:9" s="2" customFormat="1" x14ac:dyDescent="0.25">
      <c r="A32" s="14"/>
      <c r="B32" s="33"/>
      <c r="C32" s="12">
        <f>(B33-B31)*1000</f>
        <v>29.499999999999972</v>
      </c>
      <c r="D32" s="15"/>
      <c r="E32" s="13">
        <f>((D31+D33)/2)*$C32</f>
        <v>0</v>
      </c>
      <c r="F32" s="15"/>
      <c r="G32" s="13">
        <f>((F31+F33)/2)*$C32</f>
        <v>47.199999999999953</v>
      </c>
      <c r="H32" s="15"/>
      <c r="I32" s="13">
        <f>((H31+H33)/2)*$C32</f>
        <v>0</v>
      </c>
    </row>
    <row r="33" spans="1:9" s="2" customFormat="1" x14ac:dyDescent="0.25">
      <c r="A33" s="9">
        <v>11</v>
      </c>
      <c r="B33" s="32">
        <v>0.34799999999999998</v>
      </c>
      <c r="C33" s="12"/>
      <c r="D33" s="11">
        <v>0</v>
      </c>
      <c r="E33" s="13"/>
      <c r="F33" s="11">
        <v>2.36</v>
      </c>
      <c r="G33" s="13"/>
      <c r="H33" s="11">
        <v>0</v>
      </c>
      <c r="I33" s="13"/>
    </row>
    <row r="34" spans="1:9" s="2" customFormat="1" x14ac:dyDescent="0.25">
      <c r="A34" s="14"/>
      <c r="B34" s="33"/>
      <c r="C34" s="12">
        <f>(B35-B33)*1000</f>
        <v>18.000000000000014</v>
      </c>
      <c r="D34" s="15"/>
      <c r="E34" s="13">
        <f>((D33+D35)/2)*$C34</f>
        <v>0</v>
      </c>
      <c r="F34" s="15"/>
      <c r="G34" s="13">
        <f>((F33+F35)/2)*$C34</f>
        <v>36.720000000000027</v>
      </c>
      <c r="H34" s="15"/>
      <c r="I34" s="13">
        <f>((H33+H35)/2)*$C34</f>
        <v>0</v>
      </c>
    </row>
    <row r="35" spans="1:9" s="2" customFormat="1" x14ac:dyDescent="0.25">
      <c r="A35" s="9">
        <v>12</v>
      </c>
      <c r="B35" s="32">
        <v>0.36599999999999999</v>
      </c>
      <c r="C35" s="12"/>
      <c r="D35" s="11">
        <v>0</v>
      </c>
      <c r="E35" s="13"/>
      <c r="F35" s="11">
        <v>1.72</v>
      </c>
      <c r="G35" s="13"/>
      <c r="H35" s="11">
        <v>0</v>
      </c>
      <c r="I35" s="13"/>
    </row>
    <row r="36" spans="1:9" s="2" customFormat="1" x14ac:dyDescent="0.25">
      <c r="A36" s="14"/>
      <c r="B36" s="33"/>
      <c r="C36" s="12">
        <f>(B37-B35)*1000</f>
        <v>23.000000000000021</v>
      </c>
      <c r="D36" s="15"/>
      <c r="E36" s="13">
        <f>((D35+D37)/2)*$C36</f>
        <v>18.745000000000015</v>
      </c>
      <c r="F36" s="15"/>
      <c r="G36" s="13">
        <f>((F35+F37)/2)*$C36</f>
        <v>24.610000000000024</v>
      </c>
      <c r="H36" s="15"/>
      <c r="I36" s="13">
        <f>((H35+H37)/2)*$C36</f>
        <v>0</v>
      </c>
    </row>
    <row r="37" spans="1:9" s="2" customFormat="1" x14ac:dyDescent="0.25">
      <c r="A37" s="9">
        <v>13</v>
      </c>
      <c r="B37" s="32">
        <v>0.38900000000000001</v>
      </c>
      <c r="C37" s="12"/>
      <c r="D37" s="11">
        <v>1.63</v>
      </c>
      <c r="E37" s="13"/>
      <c r="F37" s="11">
        <v>0.42</v>
      </c>
      <c r="G37" s="13"/>
      <c r="H37" s="11">
        <v>0</v>
      </c>
      <c r="I37" s="13"/>
    </row>
    <row r="38" spans="1:9" s="2" customFormat="1" x14ac:dyDescent="0.25">
      <c r="A38" s="14"/>
      <c r="B38" s="33"/>
      <c r="C38" s="12">
        <f>(B39-B37)*1000</f>
        <v>27.999999999999968</v>
      </c>
      <c r="D38" s="15"/>
      <c r="E38" s="13">
        <f>((D37+D39)/2)*$C38</f>
        <v>59.63999999999993</v>
      </c>
      <c r="F38" s="15"/>
      <c r="G38" s="13">
        <f>((F37+F39)/2)*$C38</f>
        <v>8.9599999999999902</v>
      </c>
      <c r="H38" s="15"/>
      <c r="I38" s="13">
        <f>((H37+H39)/2)*$C38</f>
        <v>0</v>
      </c>
    </row>
    <row r="39" spans="1:9" s="2" customFormat="1" x14ac:dyDescent="0.25">
      <c r="A39" s="9">
        <v>14</v>
      </c>
      <c r="B39" s="32">
        <v>0.41699999999999998</v>
      </c>
      <c r="C39" s="12"/>
      <c r="D39" s="11">
        <v>2.63</v>
      </c>
      <c r="E39" s="13"/>
      <c r="F39" s="11">
        <v>0.22</v>
      </c>
      <c r="G39" s="13"/>
      <c r="H39" s="11">
        <v>0</v>
      </c>
      <c r="I39" s="13"/>
    </row>
    <row r="40" spans="1:9" s="2" customFormat="1" x14ac:dyDescent="0.25">
      <c r="A40" s="14"/>
      <c r="B40" s="33"/>
      <c r="C40" s="12">
        <f>(B41-B39)*1000</f>
        <v>17.000000000000014</v>
      </c>
      <c r="D40" s="15"/>
      <c r="E40" s="13">
        <f>((D39+D41)/2)*$C40</f>
        <v>34.425000000000026</v>
      </c>
      <c r="F40" s="15"/>
      <c r="G40" s="13">
        <f>((F39+F41)/2)*$C40</f>
        <v>5.9500000000000046</v>
      </c>
      <c r="H40" s="15"/>
      <c r="I40" s="13">
        <f>((H39+H41)/2)*$C40</f>
        <v>0</v>
      </c>
    </row>
    <row r="41" spans="1:9" s="2" customFormat="1" x14ac:dyDescent="0.25">
      <c r="A41" s="9">
        <v>15</v>
      </c>
      <c r="B41" s="32">
        <v>0.434</v>
      </c>
      <c r="C41" s="12"/>
      <c r="D41" s="11">
        <v>1.42</v>
      </c>
      <c r="E41" s="13"/>
      <c r="F41" s="11">
        <v>0.48</v>
      </c>
      <c r="G41" s="13"/>
      <c r="H41" s="11">
        <v>0</v>
      </c>
      <c r="I41" s="13"/>
    </row>
    <row r="42" spans="1:9" s="2" customFormat="1" x14ac:dyDescent="0.25">
      <c r="A42" s="14"/>
      <c r="B42" s="33"/>
      <c r="C42" s="12">
        <f>(B43-B41)*1000</f>
        <v>32.179999999999986</v>
      </c>
      <c r="D42" s="15"/>
      <c r="E42" s="13">
        <f>((D41+D43)/2)*$C42</f>
        <v>32.823599999999985</v>
      </c>
      <c r="F42" s="15"/>
      <c r="G42" s="13">
        <f>((F41+F43)/2)*$C42</f>
        <v>19.951599999999992</v>
      </c>
      <c r="H42" s="15"/>
      <c r="I42" s="13">
        <f>((H41+H43)/2)*$C42</f>
        <v>0</v>
      </c>
    </row>
    <row r="43" spans="1:9" s="2" customFormat="1" x14ac:dyDescent="0.25">
      <c r="A43" s="9">
        <v>16</v>
      </c>
      <c r="B43" s="32">
        <v>0.46617999999999998</v>
      </c>
      <c r="C43" s="12"/>
      <c r="D43" s="11">
        <v>0.62</v>
      </c>
      <c r="E43" s="13"/>
      <c r="F43" s="11">
        <v>0.76</v>
      </c>
      <c r="G43" s="13"/>
      <c r="H43" s="11">
        <v>0</v>
      </c>
      <c r="I43" s="13"/>
    </row>
    <row r="44" spans="1:9" s="2" customFormat="1" x14ac:dyDescent="0.25">
      <c r="A44" s="14"/>
      <c r="B44" s="33"/>
      <c r="C44" s="12">
        <f>(B45-B43)*1000</f>
        <v>21.820000000000007</v>
      </c>
      <c r="D44" s="15"/>
      <c r="E44" s="13">
        <f>((D43+D45)/2)*$C44</f>
        <v>7.8552000000000026</v>
      </c>
      <c r="F44" s="15"/>
      <c r="G44" s="13">
        <f>((F43+F45)/2)*$C44</f>
        <v>14.073900000000005</v>
      </c>
      <c r="H44" s="15"/>
      <c r="I44" s="13">
        <f>((H43+H45)/2)*$C44</f>
        <v>0</v>
      </c>
    </row>
    <row r="45" spans="1:9" s="2" customFormat="1" x14ac:dyDescent="0.25">
      <c r="A45" s="9">
        <v>17</v>
      </c>
      <c r="B45" s="32">
        <v>0.48799999999999999</v>
      </c>
      <c r="C45" s="12"/>
      <c r="D45" s="11">
        <v>0.1</v>
      </c>
      <c r="E45" s="13"/>
      <c r="F45" s="11">
        <v>0.53</v>
      </c>
      <c r="G45" s="13"/>
      <c r="H45" s="11">
        <v>0</v>
      </c>
      <c r="I45" s="13"/>
    </row>
    <row r="46" spans="1:9" s="2" customFormat="1" x14ac:dyDescent="0.25">
      <c r="A46" s="14"/>
      <c r="B46" s="33"/>
      <c r="C46" s="12">
        <f>(B47-B45)*1000</f>
        <v>15.000000000000014</v>
      </c>
      <c r="D46" s="15"/>
      <c r="E46" s="13">
        <f>((D45+D47)/2)*$C46</f>
        <v>3.6750000000000034</v>
      </c>
      <c r="F46" s="15"/>
      <c r="G46" s="13">
        <f>((F45+F47)/2)*$C46</f>
        <v>4.4250000000000052</v>
      </c>
      <c r="H46" s="15"/>
      <c r="I46" s="13">
        <f>((H45+H47)/2)*$C46</f>
        <v>0</v>
      </c>
    </row>
    <row r="47" spans="1:9" s="2" customFormat="1" x14ac:dyDescent="0.25">
      <c r="A47" s="9">
        <v>18</v>
      </c>
      <c r="B47" s="32">
        <v>0.503</v>
      </c>
      <c r="C47" s="12"/>
      <c r="D47" s="11">
        <v>0.39</v>
      </c>
      <c r="E47" s="13"/>
      <c r="F47" s="11">
        <v>0.06</v>
      </c>
      <c r="G47" s="13"/>
      <c r="H47" s="11">
        <v>0</v>
      </c>
      <c r="I47" s="13"/>
    </row>
    <row r="48" spans="1:9" s="2" customFormat="1" x14ac:dyDescent="0.25">
      <c r="A48" s="14"/>
      <c r="B48" s="33"/>
      <c r="C48" s="12">
        <f>(B49-B47)*1000</f>
        <v>9.1499999999999915</v>
      </c>
      <c r="D48" s="15"/>
      <c r="E48" s="13">
        <f>((D47+D49)/2)*$C48</f>
        <v>1.7842499999999983</v>
      </c>
      <c r="F48" s="15"/>
      <c r="G48" s="13">
        <f>((F47+F51)/2)*($C48+C50)</f>
        <v>7.3100000000000067</v>
      </c>
      <c r="H48" s="15"/>
      <c r="I48" s="13">
        <f>((H47+H49)/2)*$C48</f>
        <v>0</v>
      </c>
    </row>
    <row r="49" spans="1:9" s="2" customFormat="1" x14ac:dyDescent="0.25">
      <c r="A49" s="9" t="s">
        <v>32</v>
      </c>
      <c r="B49" s="32">
        <v>0.51214999999999999</v>
      </c>
      <c r="C49" s="12"/>
      <c r="D49" s="11">
        <v>0</v>
      </c>
      <c r="E49" s="13"/>
      <c r="F49" s="11">
        <v>0</v>
      </c>
      <c r="G49" s="13"/>
      <c r="H49" s="11">
        <v>0</v>
      </c>
      <c r="I49" s="13"/>
    </row>
    <row r="50" spans="1:9" s="2" customFormat="1" x14ac:dyDescent="0.25">
      <c r="A50" s="14"/>
      <c r="B50" s="33"/>
      <c r="C50" s="12">
        <f>(B51-B49)*1000</f>
        <v>7.8500000000000236</v>
      </c>
      <c r="D50" s="15"/>
      <c r="E50" s="13">
        <f>((D49+D51)/2)*$C50</f>
        <v>0</v>
      </c>
      <c r="F50" s="15"/>
      <c r="G50" s="13">
        <f>((F49+0)/2)*$C50</f>
        <v>0</v>
      </c>
      <c r="H50" s="15"/>
      <c r="I50" s="13">
        <f>((H49+H51)/2)*$C50</f>
        <v>0</v>
      </c>
    </row>
    <row r="51" spans="1:9" s="2" customFormat="1" x14ac:dyDescent="0.25">
      <c r="A51" s="9">
        <v>19</v>
      </c>
      <c r="B51" s="32">
        <v>0.52</v>
      </c>
      <c r="C51" s="12"/>
      <c r="D51" s="11">
        <v>0</v>
      </c>
      <c r="E51" s="13"/>
      <c r="F51" s="11">
        <v>0.8</v>
      </c>
      <c r="G51" s="13"/>
      <c r="H51" s="11">
        <v>0</v>
      </c>
      <c r="I51" s="13"/>
    </row>
    <row r="52" spans="1:9" s="2" customFormat="1" x14ac:dyDescent="0.25">
      <c r="A52" s="14"/>
      <c r="B52" s="33"/>
      <c r="C52" s="12">
        <f>(B53-B51)*1000</f>
        <v>24.000000000000021</v>
      </c>
      <c r="D52" s="15"/>
      <c r="E52" s="13">
        <f>((D51+D53)/2)*$C52</f>
        <v>0</v>
      </c>
      <c r="F52" s="15"/>
      <c r="G52" s="13">
        <f>((F51+F53)/2)*$C52</f>
        <v>30.840000000000032</v>
      </c>
      <c r="H52" s="15"/>
      <c r="I52" s="13">
        <f>((H51+H53)/2)*$C52</f>
        <v>0</v>
      </c>
    </row>
    <row r="53" spans="1:9" s="2" customFormat="1" x14ac:dyDescent="0.25">
      <c r="A53" s="9">
        <v>20</v>
      </c>
      <c r="B53" s="32">
        <v>0.54400000000000004</v>
      </c>
      <c r="C53" s="12"/>
      <c r="D53" s="11">
        <v>0</v>
      </c>
      <c r="E53" s="13"/>
      <c r="F53" s="11">
        <v>1.77</v>
      </c>
      <c r="G53" s="13"/>
      <c r="H53" s="11">
        <v>0</v>
      </c>
      <c r="I53" s="13"/>
    </row>
    <row r="54" spans="1:9" s="2" customFormat="1" x14ac:dyDescent="0.25">
      <c r="A54" s="14"/>
      <c r="B54" s="33"/>
      <c r="C54" s="12">
        <f>(B55-B53)*1000</f>
        <v>22.999999999999908</v>
      </c>
      <c r="D54" s="15"/>
      <c r="E54" s="13">
        <v>0</v>
      </c>
      <c r="F54" s="15"/>
      <c r="G54" s="13">
        <f>((F53+F55)/2)*$C54</f>
        <v>29.324999999999878</v>
      </c>
      <c r="H54" s="15"/>
      <c r="I54" s="13">
        <f>((H53+H55)/2)*$C54</f>
        <v>0</v>
      </c>
    </row>
    <row r="55" spans="1:9" s="2" customFormat="1" x14ac:dyDescent="0.25">
      <c r="A55" s="9">
        <v>21</v>
      </c>
      <c r="B55" s="32">
        <v>0.56699999999999995</v>
      </c>
      <c r="C55" s="12"/>
      <c r="D55" s="11">
        <v>0.18</v>
      </c>
      <c r="E55" s="13"/>
      <c r="F55" s="11">
        <v>0.78</v>
      </c>
      <c r="G55" s="13"/>
      <c r="H55" s="11">
        <v>0</v>
      </c>
      <c r="I55" s="13"/>
    </row>
    <row r="56" spans="1:9" s="2" customFormat="1" x14ac:dyDescent="0.25">
      <c r="A56" s="14"/>
      <c r="B56" s="33"/>
      <c r="C56" s="12">
        <f>(B57-B55)*1000</f>
        <v>29.000000000000025</v>
      </c>
      <c r="D56" s="15"/>
      <c r="E56" s="13">
        <f>((D55+D57)/2)*$C56</f>
        <v>14.645000000000012</v>
      </c>
      <c r="F56" s="15"/>
      <c r="G56" s="13">
        <f>((F55+F57)/2)*$C56</f>
        <v>15.805000000000014</v>
      </c>
      <c r="H56" s="15"/>
      <c r="I56" s="13">
        <f>((H55+H57)/2)*$C56</f>
        <v>0</v>
      </c>
    </row>
    <row r="57" spans="1:9" s="2" customFormat="1" x14ac:dyDescent="0.25">
      <c r="A57" s="9">
        <v>22</v>
      </c>
      <c r="B57" s="32">
        <v>0.59599999999999997</v>
      </c>
      <c r="C57" s="12"/>
      <c r="D57" s="11">
        <v>0.83</v>
      </c>
      <c r="E57" s="13"/>
      <c r="F57" s="11">
        <v>0.31</v>
      </c>
      <c r="G57" s="13"/>
      <c r="H57" s="11">
        <v>0</v>
      </c>
      <c r="I57" s="13"/>
    </row>
    <row r="58" spans="1:9" s="2" customFormat="1" x14ac:dyDescent="0.25">
      <c r="A58" s="14"/>
      <c r="B58" s="33"/>
      <c r="C58" s="12">
        <f>(B59-B57)*1000</f>
        <v>2.9299999999999882</v>
      </c>
      <c r="D58" s="15"/>
      <c r="E58" s="13">
        <f>((D57+D59)/2)*$C58</f>
        <v>1.215949999999995</v>
      </c>
      <c r="F58" s="15"/>
      <c r="G58" s="13">
        <f>((F57+F59)/2)*$C58</f>
        <v>0.45414999999999817</v>
      </c>
      <c r="H58" s="15"/>
      <c r="I58" s="13">
        <f>((H57+H59)/2)*$C58</f>
        <v>0</v>
      </c>
    </row>
    <row r="59" spans="1:9" s="2" customFormat="1" x14ac:dyDescent="0.25">
      <c r="A59" s="9" t="s">
        <v>32</v>
      </c>
      <c r="B59" s="32">
        <v>0.59892999999999996</v>
      </c>
      <c r="C59" s="12"/>
      <c r="D59" s="11">
        <v>0</v>
      </c>
      <c r="E59" s="13"/>
      <c r="F59" s="11">
        <v>0</v>
      </c>
      <c r="G59" s="13"/>
      <c r="H59" s="11">
        <v>0</v>
      </c>
      <c r="I59" s="13"/>
    </row>
    <row r="60" spans="1:9" s="2" customFormat="1" x14ac:dyDescent="0.25">
      <c r="A60" s="14"/>
      <c r="B60" s="33"/>
      <c r="C60" s="12">
        <f>(B61-B59)*1000</f>
        <v>7.0700000000000207</v>
      </c>
      <c r="D60" s="15"/>
      <c r="E60" s="13">
        <v>0</v>
      </c>
      <c r="F60" s="15"/>
      <c r="G60" s="13">
        <v>0</v>
      </c>
      <c r="H60" s="15"/>
      <c r="I60" s="13">
        <f>((H59+H61)/2)*$C60</f>
        <v>0</v>
      </c>
    </row>
    <row r="61" spans="1:9" s="2" customFormat="1" x14ac:dyDescent="0.25">
      <c r="A61" s="9" t="s">
        <v>28</v>
      </c>
      <c r="B61" s="32">
        <v>0.60599999999999998</v>
      </c>
      <c r="C61" s="12"/>
      <c r="D61" s="11">
        <v>4.8499999999999996</v>
      </c>
      <c r="E61" s="13"/>
      <c r="F61" s="11">
        <v>0</v>
      </c>
      <c r="G61" s="13"/>
      <c r="H61" s="11">
        <v>0</v>
      </c>
      <c r="I61" s="13"/>
    </row>
    <row r="62" spans="1:9" s="2" customFormat="1" x14ac:dyDescent="0.25">
      <c r="A62" s="14"/>
      <c r="B62" s="33"/>
      <c r="C62" s="12">
        <f>(B63-B61)*1000</f>
        <v>8.0000000000000071</v>
      </c>
      <c r="D62" s="15"/>
      <c r="E62" s="13">
        <f>((D61+D63)/2)*$C62</f>
        <v>38.800000000000033</v>
      </c>
      <c r="F62" s="15"/>
      <c r="G62" s="13">
        <f>((F61+F63)/2)*$C62</f>
        <v>0</v>
      </c>
      <c r="H62" s="15"/>
      <c r="I62" s="13">
        <f>((H61+H63)/2)*$C62</f>
        <v>0</v>
      </c>
    </row>
    <row r="63" spans="1:9" s="2" customFormat="1" x14ac:dyDescent="0.25">
      <c r="A63" s="9">
        <v>23</v>
      </c>
      <c r="B63" s="32">
        <v>0.61399999999999999</v>
      </c>
      <c r="C63" s="12"/>
      <c r="D63" s="11">
        <v>4.8499999999999996</v>
      </c>
      <c r="E63" s="13"/>
      <c r="F63" s="11">
        <v>0</v>
      </c>
      <c r="G63" s="13"/>
      <c r="H63" s="11">
        <v>0</v>
      </c>
      <c r="I63" s="13"/>
    </row>
    <row r="64" spans="1:9" s="2" customFormat="1" x14ac:dyDescent="0.25">
      <c r="A64" s="14"/>
      <c r="B64" s="33"/>
      <c r="C64" s="12">
        <f>(B65-B63)*1000</f>
        <v>21.000000000000018</v>
      </c>
      <c r="D64" s="15"/>
      <c r="E64" s="13">
        <f>((D63+D65)/2)*$C64</f>
        <v>95.970000000000084</v>
      </c>
      <c r="F64" s="15"/>
      <c r="G64" s="13">
        <f>((F63+F65)/2)*$C64</f>
        <v>0</v>
      </c>
      <c r="H64" s="15"/>
      <c r="I64" s="13">
        <f>((H63+H65)/2)*$C64</f>
        <v>0</v>
      </c>
    </row>
    <row r="65" spans="1:9" s="2" customFormat="1" x14ac:dyDescent="0.25">
      <c r="A65" s="9">
        <v>24</v>
      </c>
      <c r="B65" s="32">
        <v>0.63500000000000001</v>
      </c>
      <c r="C65" s="12"/>
      <c r="D65" s="11">
        <v>4.29</v>
      </c>
      <c r="E65" s="13"/>
      <c r="F65" s="11">
        <v>0</v>
      </c>
      <c r="G65" s="13"/>
      <c r="H65" s="11">
        <v>0</v>
      </c>
      <c r="I65" s="13"/>
    </row>
    <row r="66" spans="1:9" s="2" customFormat="1" x14ac:dyDescent="0.25">
      <c r="A66" s="14"/>
      <c r="B66" s="33"/>
      <c r="C66" s="12">
        <f>(B67-B65)*1000</f>
        <v>20.000000000000018</v>
      </c>
      <c r="D66" s="15"/>
      <c r="E66" s="13">
        <f>((D65+D67)/2)*$C66</f>
        <v>78.600000000000065</v>
      </c>
      <c r="F66" s="15"/>
      <c r="G66" s="13">
        <f>((F65+F67)/2)*$C66</f>
        <v>0</v>
      </c>
      <c r="H66" s="15"/>
      <c r="I66" s="13">
        <f>((H65+H67)/2)*$C66</f>
        <v>0</v>
      </c>
    </row>
    <row r="67" spans="1:9" s="2" customFormat="1" x14ac:dyDescent="0.25">
      <c r="A67" s="9">
        <v>25</v>
      </c>
      <c r="B67" s="32">
        <v>0.65500000000000003</v>
      </c>
      <c r="C67" s="12"/>
      <c r="D67" s="11">
        <v>3.57</v>
      </c>
      <c r="E67" s="13"/>
      <c r="F67" s="11">
        <v>0</v>
      </c>
      <c r="G67" s="13"/>
      <c r="H67" s="11">
        <v>0</v>
      </c>
      <c r="I67" s="13"/>
    </row>
    <row r="68" spans="1:9" s="2" customFormat="1" x14ac:dyDescent="0.25">
      <c r="A68" s="14"/>
      <c r="B68" s="33"/>
      <c r="C68" s="12">
        <f>(B69-B67)*1000</f>
        <v>24.000000000000021</v>
      </c>
      <c r="D68" s="15"/>
      <c r="E68" s="13">
        <f>((D67+D69)/2)*$C68</f>
        <v>42.840000000000039</v>
      </c>
      <c r="F68" s="15"/>
      <c r="G68" s="13">
        <f>((F67+F69)/2)*$C68</f>
        <v>0</v>
      </c>
      <c r="H68" s="15"/>
      <c r="I68" s="13">
        <f>((H67+H69)/2)*$C68</f>
        <v>0</v>
      </c>
    </row>
    <row r="69" spans="1:9" s="2" customFormat="1" x14ac:dyDescent="0.25">
      <c r="A69" s="9">
        <v>26</v>
      </c>
      <c r="B69" s="32">
        <v>0.67900000000000005</v>
      </c>
      <c r="C69" s="12"/>
      <c r="D69" s="11">
        <v>0</v>
      </c>
      <c r="E69" s="13"/>
      <c r="F69" s="11">
        <v>0</v>
      </c>
      <c r="G69" s="13"/>
      <c r="H69" s="11">
        <v>0</v>
      </c>
      <c r="I69" s="13"/>
    </row>
    <row r="70" spans="1:9" s="2" customFormat="1" x14ac:dyDescent="0.25">
      <c r="A70" s="14"/>
      <c r="B70" s="33"/>
      <c r="C70" s="12">
        <f>(B71-B69)*1000</f>
        <v>43.999999999999929</v>
      </c>
      <c r="D70" s="15"/>
      <c r="E70" s="13">
        <v>0</v>
      </c>
      <c r="F70" s="15"/>
      <c r="G70" s="13">
        <f>((F69+F71)/2)*$C70</f>
        <v>0</v>
      </c>
      <c r="H70" s="15"/>
      <c r="I70" s="13">
        <f>((H69+H71)/2)*$C70</f>
        <v>0</v>
      </c>
    </row>
    <row r="71" spans="1:9" s="2" customFormat="1" x14ac:dyDescent="0.25">
      <c r="A71" s="9">
        <v>27</v>
      </c>
      <c r="B71" s="32">
        <v>0.72299999999999998</v>
      </c>
      <c r="C71" s="12"/>
      <c r="D71" s="11">
        <v>0.28999999999999998</v>
      </c>
      <c r="E71" s="13"/>
      <c r="F71" s="11">
        <v>0</v>
      </c>
      <c r="G71" s="13"/>
      <c r="H71" s="11">
        <v>0</v>
      </c>
      <c r="I71" s="13"/>
    </row>
    <row r="72" spans="1:9" s="2" customFormat="1" x14ac:dyDescent="0.25">
      <c r="A72" s="14"/>
      <c r="B72" s="33"/>
      <c r="C72" s="12">
        <f>(B73-B71)*1000</f>
        <v>17.700000000000049</v>
      </c>
      <c r="D72" s="15"/>
      <c r="E72" s="13">
        <f>((D71+D75)/2)*($C72+$C74)</f>
        <v>11.730000000000011</v>
      </c>
      <c r="F72" s="15"/>
      <c r="G72" s="13">
        <f>((F71+F73)/2)*$C72</f>
        <v>0</v>
      </c>
      <c r="H72" s="15"/>
      <c r="I72" s="13">
        <f>((H71+H73)/2)*$C72</f>
        <v>0</v>
      </c>
    </row>
    <row r="73" spans="1:9" s="2" customFormat="1" x14ac:dyDescent="0.25">
      <c r="A73" s="9" t="s">
        <v>28</v>
      </c>
      <c r="B73" s="32">
        <v>0.74070000000000003</v>
      </c>
      <c r="C73" s="12"/>
      <c r="D73" s="11">
        <v>0</v>
      </c>
      <c r="E73" s="13"/>
      <c r="F73" s="11">
        <v>0</v>
      </c>
      <c r="G73" s="13"/>
      <c r="H73" s="11">
        <v>0</v>
      </c>
      <c r="I73" s="13"/>
    </row>
    <row r="74" spans="1:9" s="2" customFormat="1" x14ac:dyDescent="0.25">
      <c r="A74" s="14"/>
      <c r="B74" s="33"/>
      <c r="C74" s="12">
        <f>(B75-B73)*1000</f>
        <v>5.2999999999999714</v>
      </c>
      <c r="D74" s="15"/>
      <c r="E74" s="13">
        <v>0</v>
      </c>
      <c r="F74" s="15"/>
      <c r="G74" s="13">
        <f>((F73+F75)/2)*$C74</f>
        <v>1.6164999999999912</v>
      </c>
      <c r="H74" s="15"/>
      <c r="I74" s="13">
        <f>((H73+H75)/2)*$C74</f>
        <v>0</v>
      </c>
    </row>
    <row r="75" spans="1:9" s="2" customFormat="1" x14ac:dyDescent="0.25">
      <c r="A75" s="9">
        <v>28</v>
      </c>
      <c r="B75" s="32">
        <v>0.746</v>
      </c>
      <c r="C75" s="12"/>
      <c r="D75" s="11">
        <v>0.73</v>
      </c>
      <c r="E75" s="13"/>
      <c r="F75" s="11">
        <v>0.61</v>
      </c>
      <c r="G75" s="13"/>
      <c r="H75" s="11">
        <v>0</v>
      </c>
      <c r="I75" s="13"/>
    </row>
    <row r="76" spans="1:9" s="2" customFormat="1" x14ac:dyDescent="0.25">
      <c r="A76" s="14"/>
      <c r="B76" s="33"/>
      <c r="C76" s="12">
        <f>(B77-B75)*1000</f>
        <v>8.0000000000000071</v>
      </c>
      <c r="D76" s="15"/>
      <c r="E76" s="13">
        <f>((D75+D77)/2)*$C76</f>
        <v>3.3200000000000029</v>
      </c>
      <c r="F76" s="15"/>
      <c r="G76" s="13">
        <f>((F75+F77)/2)*$C76</f>
        <v>4.2000000000000037</v>
      </c>
      <c r="H76" s="15"/>
      <c r="I76" s="13">
        <f>((H75+H77)/2)*$C76</f>
        <v>0</v>
      </c>
    </row>
    <row r="77" spans="1:9" s="2" customFormat="1" x14ac:dyDescent="0.25">
      <c r="A77" s="9">
        <v>29</v>
      </c>
      <c r="B77" s="32">
        <v>0.754</v>
      </c>
      <c r="C77" s="12"/>
      <c r="D77" s="11">
        <v>0.1</v>
      </c>
      <c r="E77" s="13"/>
      <c r="F77" s="11">
        <v>0.44</v>
      </c>
      <c r="G77" s="13"/>
      <c r="H77" s="11">
        <v>0</v>
      </c>
      <c r="I77" s="13"/>
    </row>
    <row r="78" spans="1:9" s="2" customFormat="1" x14ac:dyDescent="0.25">
      <c r="A78" s="14"/>
      <c r="B78" s="33"/>
      <c r="C78" s="12">
        <f>(B79-B77)*1000</f>
        <v>4.8599999999999755</v>
      </c>
      <c r="D78" s="15"/>
      <c r="E78" s="13">
        <v>0</v>
      </c>
      <c r="F78" s="15"/>
      <c r="G78" s="13">
        <f>((F77+F79)/2)*$C78</f>
        <v>1.0691999999999946</v>
      </c>
      <c r="H78" s="15"/>
      <c r="I78" s="13">
        <f>((H77+H79)/2)*$C78</f>
        <v>0</v>
      </c>
    </row>
    <row r="79" spans="1:9" s="2" customFormat="1" ht="15.75" thickBot="1" x14ac:dyDescent="0.3">
      <c r="A79" s="17" t="s">
        <v>32</v>
      </c>
      <c r="B79" s="34">
        <v>0.75885999999999998</v>
      </c>
      <c r="C79" s="18"/>
      <c r="D79" s="19">
        <v>0</v>
      </c>
      <c r="E79" s="20"/>
      <c r="F79" s="19">
        <v>0</v>
      </c>
      <c r="G79" s="20"/>
      <c r="H79" s="19">
        <v>0</v>
      </c>
      <c r="I79" s="20"/>
    </row>
    <row r="80" spans="1:9" s="2" customFormat="1" ht="15" customHeight="1" x14ac:dyDescent="0.25">
      <c r="A80" s="91" t="s">
        <v>17</v>
      </c>
      <c r="B80" s="92"/>
      <c r="C80" s="92"/>
      <c r="D80" s="21"/>
      <c r="E80" s="88">
        <f>SUM(E5:E79)</f>
        <v>642.99900000000025</v>
      </c>
      <c r="F80" s="21"/>
      <c r="G80" s="88">
        <f>SUM(G5:G79)</f>
        <v>274.27474999999981</v>
      </c>
      <c r="H80" s="21"/>
      <c r="I80" s="88">
        <f>SUM(I5:I79)</f>
        <v>0</v>
      </c>
    </row>
    <row r="81" spans="1:10" s="2" customFormat="1" ht="15.75" customHeight="1" thickBot="1" x14ac:dyDescent="0.3">
      <c r="A81" s="93"/>
      <c r="B81" s="94"/>
      <c r="C81" s="94"/>
      <c r="D81" s="22"/>
      <c r="E81" s="89"/>
      <c r="F81" s="22"/>
      <c r="G81" s="89"/>
      <c r="H81" s="22"/>
      <c r="I81" s="89"/>
    </row>
    <row r="82" spans="1:10" x14ac:dyDescent="0.25">
      <c r="E82" t="s">
        <v>18</v>
      </c>
      <c r="G82" t="s">
        <v>18</v>
      </c>
    </row>
    <row r="85" spans="1:10" s="23" customFormat="1" ht="27" customHeight="1" x14ac:dyDescent="0.2">
      <c r="A85" s="23" t="s">
        <v>18</v>
      </c>
      <c r="B85" s="95" t="s">
        <v>26</v>
      </c>
      <c r="C85" s="95"/>
      <c r="D85" s="95"/>
      <c r="E85" s="95"/>
      <c r="F85" s="95"/>
      <c r="G85" s="95"/>
      <c r="H85" s="95"/>
      <c r="I85" s="95"/>
    </row>
    <row r="87" spans="1:10" x14ac:dyDescent="0.25">
      <c r="A87" t="s">
        <v>27</v>
      </c>
      <c r="I87" s="30">
        <f>E80+G80-I80</f>
        <v>917.27375000000006</v>
      </c>
      <c r="J87" t="s">
        <v>4</v>
      </c>
    </row>
  </sheetData>
  <mergeCells count="12">
    <mergeCell ref="B85:I85"/>
    <mergeCell ref="I80:I81"/>
    <mergeCell ref="H2:I2"/>
    <mergeCell ref="A80:C81"/>
    <mergeCell ref="G80:G81"/>
    <mergeCell ref="D2:E2"/>
    <mergeCell ref="E80:E81"/>
    <mergeCell ref="A1:I1"/>
    <mergeCell ref="A2:A4"/>
    <mergeCell ref="B2:B3"/>
    <mergeCell ref="C2:C3"/>
    <mergeCell ref="F2:G2"/>
  </mergeCells>
  <pageMargins left="0.70866141732283472" right="0.70866141732283472" top="0.98425196850393704" bottom="0.78740157480314965" header="0.31496062992125984" footer="0.31496062992125984"/>
  <pageSetup paperSize="9" scale="85" orientation="portrait" r:id="rId1"/>
  <headerFooter>
    <oddHeader xml:space="preserve">&amp;CDSJ Chrudimka, Hlinsko, odstranění sedimentů v intravilánu, ř.km 86,376-89,700 
- HMOTOVÁ TABULKA -
 &amp;A&amp;R 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>
      <selection activeCell="C17" sqref="C17"/>
    </sheetView>
  </sheetViews>
  <sheetFormatPr defaultRowHeight="15" x14ac:dyDescent="0.25"/>
  <cols>
    <col min="1" max="1" width="17.140625" customWidth="1"/>
  </cols>
  <sheetData>
    <row r="1" spans="1:9" s="2" customFormat="1" ht="15.75" customHeight="1" thickBot="1" x14ac:dyDescent="0.3">
      <c r="A1" s="96" t="s">
        <v>24</v>
      </c>
      <c r="B1" s="76"/>
      <c r="C1" s="76"/>
      <c r="D1" s="76"/>
      <c r="E1" s="76"/>
      <c r="F1" s="76"/>
      <c r="G1" s="76"/>
      <c r="H1" s="77"/>
      <c r="I1" s="78"/>
    </row>
    <row r="2" spans="1:9" s="2" customFormat="1" ht="33.75" customHeight="1" x14ac:dyDescent="0.25">
      <c r="A2" s="79" t="s">
        <v>5</v>
      </c>
      <c r="B2" s="82" t="s">
        <v>6</v>
      </c>
      <c r="C2" s="84" t="s">
        <v>7</v>
      </c>
      <c r="D2" s="86" t="s">
        <v>29</v>
      </c>
      <c r="E2" s="87"/>
      <c r="F2" s="86" t="s">
        <v>30</v>
      </c>
      <c r="G2" s="87"/>
      <c r="H2" s="86" t="s">
        <v>25</v>
      </c>
      <c r="I2" s="90"/>
    </row>
    <row r="3" spans="1:9" s="2" customFormat="1" x14ac:dyDescent="0.25">
      <c r="A3" s="80"/>
      <c r="B3" s="83"/>
      <c r="C3" s="85"/>
      <c r="D3" s="3" t="s">
        <v>8</v>
      </c>
      <c r="E3" s="4" t="s">
        <v>9</v>
      </c>
      <c r="F3" s="3" t="s">
        <v>8</v>
      </c>
      <c r="G3" s="4" t="s">
        <v>9</v>
      </c>
      <c r="H3" s="3" t="s">
        <v>10</v>
      </c>
      <c r="I3" s="4" t="s">
        <v>8</v>
      </c>
    </row>
    <row r="4" spans="1:9" s="2" customFormat="1" ht="15.75" thickBot="1" x14ac:dyDescent="0.3">
      <c r="A4" s="81"/>
      <c r="B4" s="5" t="s">
        <v>11</v>
      </c>
      <c r="C4" s="6" t="s">
        <v>11</v>
      </c>
      <c r="D4" s="7" t="s">
        <v>12</v>
      </c>
      <c r="E4" s="8" t="s">
        <v>13</v>
      </c>
      <c r="F4" s="7" t="s">
        <v>12</v>
      </c>
      <c r="G4" s="8" t="s">
        <v>13</v>
      </c>
      <c r="H4" s="7" t="s">
        <v>14</v>
      </c>
      <c r="I4" s="8" t="s">
        <v>15</v>
      </c>
    </row>
    <row r="5" spans="1:9" s="2" customFormat="1" ht="15.75" thickTop="1" x14ac:dyDescent="0.25">
      <c r="A5" s="35" t="s">
        <v>35</v>
      </c>
      <c r="B5" s="36">
        <v>4.7100000000000003E-2</v>
      </c>
      <c r="C5" s="37"/>
      <c r="D5" s="38">
        <v>0</v>
      </c>
      <c r="E5" s="39"/>
      <c r="F5" s="38">
        <v>0</v>
      </c>
      <c r="G5" s="39"/>
      <c r="H5" s="38">
        <v>0</v>
      </c>
      <c r="I5" s="39"/>
    </row>
    <row r="6" spans="1:9" s="2" customFormat="1" x14ac:dyDescent="0.25">
      <c r="A6" s="9"/>
      <c r="B6" s="31"/>
      <c r="C6" s="12">
        <f>(B7-B5)*1000</f>
        <v>9.8999999999999986</v>
      </c>
      <c r="D6" s="11"/>
      <c r="E6" s="13">
        <f>((D5+D7)/2)*$C$6</f>
        <v>0</v>
      </c>
      <c r="F6" s="11"/>
      <c r="G6" s="13">
        <f>((F5+F7)/2)*$C$6</f>
        <v>3.5639999999999992</v>
      </c>
      <c r="H6" s="11"/>
      <c r="I6" s="13">
        <f>((H5+H7)/2)*$C$6</f>
        <v>0</v>
      </c>
    </row>
    <row r="7" spans="1:9" s="2" customFormat="1" x14ac:dyDescent="0.25">
      <c r="A7" s="9">
        <v>30</v>
      </c>
      <c r="B7" s="32">
        <v>5.7000000000000002E-2</v>
      </c>
      <c r="C7" s="10"/>
      <c r="D7" s="11">
        <v>0</v>
      </c>
      <c r="E7" s="13"/>
      <c r="F7" s="11">
        <v>0.72</v>
      </c>
      <c r="G7" s="13"/>
      <c r="H7" s="11">
        <v>0</v>
      </c>
      <c r="I7" s="13"/>
    </row>
    <row r="8" spans="1:9" s="2" customFormat="1" x14ac:dyDescent="0.25">
      <c r="A8" s="14" t="s">
        <v>16</v>
      </c>
      <c r="B8" s="32"/>
      <c r="C8" s="12">
        <f>(B9-B7)*1000</f>
        <v>15.849999999999996</v>
      </c>
      <c r="D8" s="15"/>
      <c r="E8" s="13">
        <f>((D7+D9)/2)*$C$8</f>
        <v>0</v>
      </c>
      <c r="F8" s="15"/>
      <c r="G8" s="13">
        <f>((F7+F9)/2)*$C$8</f>
        <v>5.7059999999999986</v>
      </c>
      <c r="H8" s="15" t="s">
        <v>16</v>
      </c>
      <c r="I8" s="13">
        <f>((H7+H9)/2)*$C$8</f>
        <v>0</v>
      </c>
    </row>
    <row r="9" spans="1:9" s="2" customFormat="1" x14ac:dyDescent="0.25">
      <c r="A9" s="9" t="s">
        <v>32</v>
      </c>
      <c r="B9" s="32">
        <v>7.2849999999999998E-2</v>
      </c>
      <c r="C9" s="12"/>
      <c r="D9" s="11">
        <v>0</v>
      </c>
      <c r="E9" s="13"/>
      <c r="F9" s="11">
        <v>0</v>
      </c>
      <c r="G9" s="13"/>
      <c r="H9" s="11">
        <v>0</v>
      </c>
      <c r="I9" s="13"/>
    </row>
    <row r="10" spans="1:9" s="2" customFormat="1" x14ac:dyDescent="0.25">
      <c r="A10" s="16"/>
      <c r="B10" s="32"/>
      <c r="C10" s="12">
        <f>(B11-B9)*1000</f>
        <v>17.149999999999999</v>
      </c>
      <c r="D10" s="15"/>
      <c r="E10" s="13">
        <f>((D9+D11)/2)*$C10</f>
        <v>0</v>
      </c>
      <c r="F10" s="15"/>
      <c r="G10" s="13">
        <f>((F9+F11)/2)*$C10</f>
        <v>0</v>
      </c>
      <c r="H10" s="15" t="s">
        <v>16</v>
      </c>
      <c r="I10" s="13">
        <f>((H9+H11)/2)*$C10</f>
        <v>0</v>
      </c>
    </row>
    <row r="11" spans="1:9" s="2" customFormat="1" x14ac:dyDescent="0.25">
      <c r="A11" s="9" t="s">
        <v>36</v>
      </c>
      <c r="B11" s="32">
        <v>0.09</v>
      </c>
      <c r="C11" s="12"/>
      <c r="D11" s="11">
        <v>0</v>
      </c>
      <c r="E11" s="13"/>
      <c r="F11" s="11">
        <v>0</v>
      </c>
      <c r="G11" s="13"/>
      <c r="H11" s="11">
        <v>0</v>
      </c>
      <c r="I11" s="13"/>
    </row>
    <row r="12" spans="1:9" s="2" customFormat="1" x14ac:dyDescent="0.25">
      <c r="A12" s="14"/>
      <c r="B12" s="33"/>
      <c r="C12" s="12">
        <f>(B13-B11)*1000</f>
        <v>25.000000000000007</v>
      </c>
      <c r="D12" s="15"/>
      <c r="E12" s="13">
        <f>((D11+D13)/2)*$C12</f>
        <v>4.7500000000000018</v>
      </c>
      <c r="F12" s="15"/>
      <c r="G12" s="13">
        <f>((F11+F13)/2)*$C12</f>
        <v>0</v>
      </c>
      <c r="H12" s="15"/>
      <c r="I12" s="13">
        <f>((H11+H13)/2)*$C12</f>
        <v>0</v>
      </c>
    </row>
    <row r="13" spans="1:9" s="2" customFormat="1" x14ac:dyDescent="0.25">
      <c r="A13" s="9">
        <v>32</v>
      </c>
      <c r="B13" s="32">
        <v>0.115</v>
      </c>
      <c r="C13" s="12"/>
      <c r="D13" s="11">
        <v>0.38</v>
      </c>
      <c r="E13" s="13"/>
      <c r="F13" s="11">
        <v>0</v>
      </c>
      <c r="G13" s="13"/>
      <c r="H13" s="11">
        <v>0</v>
      </c>
      <c r="I13" s="13"/>
    </row>
    <row r="14" spans="1:9" s="2" customFormat="1" x14ac:dyDescent="0.25">
      <c r="A14" s="14"/>
      <c r="B14" s="33"/>
      <c r="C14" s="12">
        <f>(B15-B13)*1000</f>
        <v>28.499999999999982</v>
      </c>
      <c r="D14" s="15"/>
      <c r="E14" s="13">
        <f>((D13+D15)/2)*$C14</f>
        <v>13.679999999999991</v>
      </c>
      <c r="F14" s="15"/>
      <c r="G14" s="13">
        <f>((F13+F15)/2)*$C14</f>
        <v>0</v>
      </c>
      <c r="H14" s="15"/>
      <c r="I14" s="13">
        <f>((H13+H15)/2)*$C14</f>
        <v>0</v>
      </c>
    </row>
    <row r="15" spans="1:9" s="2" customFormat="1" x14ac:dyDescent="0.25">
      <c r="A15" s="9">
        <v>33</v>
      </c>
      <c r="B15" s="32">
        <v>0.14349999999999999</v>
      </c>
      <c r="C15" s="12"/>
      <c r="D15" s="11">
        <v>0.57999999999999996</v>
      </c>
      <c r="E15" s="13"/>
      <c r="F15" s="11">
        <v>0</v>
      </c>
      <c r="G15" s="13"/>
      <c r="H15" s="11">
        <v>0</v>
      </c>
      <c r="I15" s="13"/>
    </row>
    <row r="16" spans="1:9" s="2" customFormat="1" x14ac:dyDescent="0.25">
      <c r="A16" s="14"/>
      <c r="B16" s="33"/>
      <c r="C16" s="12">
        <f>(B17-B15)*1000</f>
        <v>34.5</v>
      </c>
      <c r="D16" s="15"/>
      <c r="E16" s="13">
        <v>0</v>
      </c>
      <c r="F16" s="15"/>
      <c r="G16" s="13">
        <v>0</v>
      </c>
      <c r="H16" s="15"/>
      <c r="I16" s="13">
        <f>((H15+H17)/2)*$C16</f>
        <v>0</v>
      </c>
    </row>
    <row r="17" spans="1:9" s="2" customFormat="1" x14ac:dyDescent="0.25">
      <c r="A17" s="9">
        <v>34</v>
      </c>
      <c r="B17" s="32">
        <v>0.17799999999999999</v>
      </c>
      <c r="C17" s="12"/>
      <c r="D17" s="11">
        <v>0</v>
      </c>
      <c r="E17" s="13"/>
      <c r="F17" s="11">
        <v>0.19</v>
      </c>
      <c r="G17" s="13"/>
      <c r="H17" s="11">
        <v>0</v>
      </c>
      <c r="I17" s="13"/>
    </row>
    <row r="18" spans="1:9" s="2" customFormat="1" x14ac:dyDescent="0.25">
      <c r="A18" s="14"/>
      <c r="B18" s="33"/>
      <c r="C18" s="12">
        <f>(B19-B17)*1000</f>
        <v>18.500000000000018</v>
      </c>
      <c r="D18" s="15"/>
      <c r="E18" s="13">
        <f>((D17+D19)/2)*$C18</f>
        <v>0</v>
      </c>
      <c r="F18" s="15"/>
      <c r="G18" s="13">
        <f>((F17+F19)/2)*$C18</f>
        <v>9.4350000000000094</v>
      </c>
      <c r="H18" s="15"/>
      <c r="I18" s="13">
        <f>((H17+H19)/2)*$C18</f>
        <v>0</v>
      </c>
    </row>
    <row r="19" spans="1:9" s="2" customFormat="1" x14ac:dyDescent="0.25">
      <c r="A19" s="9">
        <v>35</v>
      </c>
      <c r="B19" s="32">
        <v>0.19650000000000001</v>
      </c>
      <c r="C19" s="12"/>
      <c r="D19" s="11">
        <v>0</v>
      </c>
      <c r="E19" s="13"/>
      <c r="F19" s="11">
        <v>0.83</v>
      </c>
      <c r="G19" s="13"/>
      <c r="H19" s="11">
        <v>0</v>
      </c>
      <c r="I19" s="13"/>
    </row>
    <row r="20" spans="1:9" s="2" customFormat="1" x14ac:dyDescent="0.25">
      <c r="A20" s="14"/>
      <c r="B20" s="33"/>
      <c r="C20" s="12">
        <f>(B21-B19)*1000</f>
        <v>25.999999999999996</v>
      </c>
      <c r="D20" s="15"/>
      <c r="E20" s="13">
        <f>((D19+D21)/2)*$C20</f>
        <v>0</v>
      </c>
      <c r="F20" s="15"/>
      <c r="G20" s="13">
        <f>((F19+F21)/2)*$C20</f>
        <v>27.819999999999997</v>
      </c>
      <c r="H20" s="15"/>
      <c r="I20" s="13">
        <f>((H19+H21)/2)*$C20</f>
        <v>0</v>
      </c>
    </row>
    <row r="21" spans="1:9" s="2" customFormat="1" x14ac:dyDescent="0.25">
      <c r="A21" s="9">
        <v>36</v>
      </c>
      <c r="B21" s="32">
        <v>0.2225</v>
      </c>
      <c r="C21" s="12"/>
      <c r="D21" s="11">
        <v>0</v>
      </c>
      <c r="E21" s="13"/>
      <c r="F21" s="11">
        <v>1.31</v>
      </c>
      <c r="G21" s="13"/>
      <c r="H21" s="11">
        <v>0</v>
      </c>
      <c r="I21" s="13"/>
    </row>
    <row r="22" spans="1:9" s="2" customFormat="1" x14ac:dyDescent="0.25">
      <c r="A22" s="14"/>
      <c r="B22" s="33"/>
      <c r="C22" s="12">
        <f>(B23-B21)*1000</f>
        <v>12.499999999999984</v>
      </c>
      <c r="D22" s="15"/>
      <c r="E22" s="13">
        <v>0</v>
      </c>
      <c r="F22" s="15"/>
      <c r="G22" s="13">
        <f>((F21+F23)/2)*$C22</f>
        <v>12.562499999999982</v>
      </c>
      <c r="H22" s="15"/>
      <c r="I22" s="13">
        <f>((H21+H23)/2)*$C22</f>
        <v>0</v>
      </c>
    </row>
    <row r="23" spans="1:9" s="2" customFormat="1" x14ac:dyDescent="0.25">
      <c r="A23" s="9">
        <v>37</v>
      </c>
      <c r="B23" s="32">
        <v>0.23499999999999999</v>
      </c>
      <c r="C23" s="12"/>
      <c r="D23" s="11">
        <v>0.08</v>
      </c>
      <c r="E23" s="13"/>
      <c r="F23" s="11">
        <v>0.7</v>
      </c>
      <c r="G23" s="13"/>
      <c r="H23" s="11">
        <v>0</v>
      </c>
      <c r="I23" s="13"/>
    </row>
    <row r="24" spans="1:9" s="2" customFormat="1" x14ac:dyDescent="0.25">
      <c r="A24" s="14"/>
      <c r="B24" s="33"/>
      <c r="C24" s="12">
        <f>(B25-B23)*1000</f>
        <v>21.000000000000018</v>
      </c>
      <c r="D24" s="15"/>
      <c r="E24" s="13">
        <f>((D23+D25)/2)*$C24</f>
        <v>3.0450000000000021</v>
      </c>
      <c r="F24" s="15"/>
      <c r="G24" s="13">
        <f>((F23+F25)/2)*$C24</f>
        <v>7.3500000000000059</v>
      </c>
      <c r="H24" s="15"/>
      <c r="I24" s="13">
        <f>((H23+H25)/2)*$C24</f>
        <v>0</v>
      </c>
    </row>
    <row r="25" spans="1:9" s="2" customFormat="1" x14ac:dyDescent="0.25">
      <c r="A25" s="9">
        <v>38</v>
      </c>
      <c r="B25" s="32">
        <v>0.25600000000000001</v>
      </c>
      <c r="C25" s="12"/>
      <c r="D25" s="11">
        <v>0.21</v>
      </c>
      <c r="E25" s="13"/>
      <c r="F25" s="11">
        <v>0</v>
      </c>
      <c r="G25" s="13"/>
      <c r="H25" s="11">
        <v>0</v>
      </c>
      <c r="I25" s="13"/>
    </row>
    <row r="26" spans="1:9" s="2" customFormat="1" x14ac:dyDescent="0.25">
      <c r="A26" s="14"/>
      <c r="B26" s="33"/>
      <c r="C26" s="12">
        <f>(B27-B25)*1000</f>
        <v>36.499999999999979</v>
      </c>
      <c r="D26" s="15"/>
      <c r="E26" s="13">
        <f>((D25+D27)/2)*$C26</f>
        <v>10.037499999999994</v>
      </c>
      <c r="F26" s="15"/>
      <c r="G26" s="13">
        <f>((F25+F27)/2)*$C26</f>
        <v>0</v>
      </c>
      <c r="H26" s="15"/>
      <c r="I26" s="13">
        <f>((H25+H27)/2)*$C26</f>
        <v>0</v>
      </c>
    </row>
    <row r="27" spans="1:9" s="2" customFormat="1" x14ac:dyDescent="0.25">
      <c r="A27" s="9">
        <v>39</v>
      </c>
      <c r="B27" s="32">
        <v>0.29249999999999998</v>
      </c>
      <c r="C27" s="12"/>
      <c r="D27" s="11">
        <v>0.34</v>
      </c>
      <c r="E27" s="13"/>
      <c r="F27" s="11">
        <v>0</v>
      </c>
      <c r="G27" s="13"/>
      <c r="H27" s="11">
        <v>0</v>
      </c>
      <c r="I27" s="13"/>
    </row>
    <row r="28" spans="1:9" s="2" customFormat="1" x14ac:dyDescent="0.25">
      <c r="A28" s="45"/>
      <c r="B28" s="33"/>
      <c r="C28" s="46">
        <f>(B29-B27)*1000</f>
        <v>20.80000000000004</v>
      </c>
      <c r="D28" s="47"/>
      <c r="E28" s="48">
        <f>((D27+D29)/2)*$C28</f>
        <v>13.312000000000026</v>
      </c>
      <c r="F28" s="47"/>
      <c r="G28" s="48">
        <f>((F27+F29)/2)*$C28</f>
        <v>0</v>
      </c>
      <c r="H28" s="47"/>
      <c r="I28" s="48">
        <f>((H27+H29)/2)*$C28</f>
        <v>0</v>
      </c>
    </row>
    <row r="29" spans="1:9" s="2" customFormat="1" x14ac:dyDescent="0.25">
      <c r="A29" s="9">
        <v>40</v>
      </c>
      <c r="B29" s="32">
        <v>0.31330000000000002</v>
      </c>
      <c r="C29" s="12"/>
      <c r="D29" s="11">
        <v>0.94</v>
      </c>
      <c r="E29" s="13"/>
      <c r="F29" s="11">
        <v>0</v>
      </c>
      <c r="G29" s="13"/>
      <c r="H29" s="11">
        <v>0</v>
      </c>
      <c r="I29" s="13"/>
    </row>
    <row r="30" spans="1:9" s="2" customFormat="1" x14ac:dyDescent="0.25">
      <c r="A30" s="14"/>
      <c r="B30" s="33"/>
      <c r="C30" s="12">
        <f>(B31-B29)*1000</f>
        <v>24.7</v>
      </c>
      <c r="D30" s="15"/>
      <c r="E30" s="13">
        <f>((D29+D31)/2)*$C30</f>
        <v>15.9315</v>
      </c>
      <c r="F30" s="15"/>
      <c r="G30" s="13">
        <f>((F29+F31)/2)*$C30</f>
        <v>0</v>
      </c>
      <c r="H30" s="15"/>
      <c r="I30" s="13">
        <f>((H29+H31)/2)*$C30</f>
        <v>0</v>
      </c>
    </row>
    <row r="31" spans="1:9" s="2" customFormat="1" x14ac:dyDescent="0.25">
      <c r="A31" s="9">
        <v>41</v>
      </c>
      <c r="B31" s="32">
        <v>0.33800000000000002</v>
      </c>
      <c r="C31" s="12"/>
      <c r="D31" s="11">
        <v>0.35</v>
      </c>
      <c r="E31" s="13"/>
      <c r="F31" s="11">
        <v>0</v>
      </c>
      <c r="G31" s="13"/>
      <c r="H31" s="11">
        <v>0</v>
      </c>
      <c r="I31" s="13"/>
    </row>
    <row r="32" spans="1:9" s="2" customFormat="1" x14ac:dyDescent="0.25">
      <c r="A32" s="14"/>
      <c r="B32" s="33"/>
      <c r="C32" s="12">
        <f>(B33-B31)*1000</f>
        <v>25.999999999999968</v>
      </c>
      <c r="D32" s="15"/>
      <c r="E32" s="13">
        <f>((D31+D33)/2)*$C32</f>
        <v>4.5499999999999945</v>
      </c>
      <c r="F32" s="15"/>
      <c r="G32" s="13">
        <f>((F31+F33)/2)*$C32</f>
        <v>8.3199999999999896</v>
      </c>
      <c r="H32" s="15"/>
      <c r="I32" s="13">
        <f>((H31+H33)/2)*$C32</f>
        <v>0</v>
      </c>
    </row>
    <row r="33" spans="1:10" s="2" customFormat="1" x14ac:dyDescent="0.25">
      <c r="A33" s="9">
        <v>42</v>
      </c>
      <c r="B33" s="32">
        <v>0.36399999999999999</v>
      </c>
      <c r="C33" s="12"/>
      <c r="D33" s="11">
        <v>0</v>
      </c>
      <c r="E33" s="13"/>
      <c r="F33" s="11">
        <v>0.64</v>
      </c>
      <c r="G33" s="13"/>
      <c r="H33" s="11">
        <v>0</v>
      </c>
      <c r="I33" s="13"/>
    </row>
    <row r="34" spans="1:10" s="2" customFormat="1" x14ac:dyDescent="0.25">
      <c r="A34" s="14"/>
      <c r="B34" s="33"/>
      <c r="C34" s="12">
        <f>(B35-B33)*1000</f>
        <v>21.000000000000018</v>
      </c>
      <c r="D34" s="15"/>
      <c r="E34" s="13">
        <f>((D33+D35)/2)*$C34</f>
        <v>0</v>
      </c>
      <c r="F34" s="15"/>
      <c r="G34" s="13">
        <f>((F33+F35)/2)*$C34</f>
        <v>16.170000000000012</v>
      </c>
      <c r="H34" s="15"/>
      <c r="I34" s="13">
        <f>((H33+H35)/2)*$C34</f>
        <v>0</v>
      </c>
    </row>
    <row r="35" spans="1:10" s="2" customFormat="1" x14ac:dyDescent="0.25">
      <c r="A35" s="9">
        <v>43</v>
      </c>
      <c r="B35" s="32">
        <v>0.38500000000000001</v>
      </c>
      <c r="C35" s="12"/>
      <c r="D35" s="11">
        <v>0</v>
      </c>
      <c r="E35" s="13"/>
      <c r="F35" s="11">
        <v>0.9</v>
      </c>
      <c r="G35" s="13"/>
      <c r="H35" s="11">
        <v>0</v>
      </c>
      <c r="I35" s="13"/>
    </row>
    <row r="36" spans="1:10" s="2" customFormat="1" x14ac:dyDescent="0.25">
      <c r="A36" s="14"/>
      <c r="B36" s="33"/>
      <c r="C36" s="12">
        <f>(B37-B35)*1000</f>
        <v>3.7999999999999701</v>
      </c>
      <c r="D36" s="15"/>
      <c r="E36" s="13">
        <f>((D35+D37)/2)*$C36</f>
        <v>0</v>
      </c>
      <c r="F36" s="15"/>
      <c r="G36" s="13">
        <f>((F35+F37)/2)*$C36</f>
        <v>1.7099999999999866</v>
      </c>
      <c r="H36" s="15"/>
      <c r="I36" s="13">
        <f>((H35+H37)/2)*$C36</f>
        <v>0</v>
      </c>
    </row>
    <row r="37" spans="1:10" s="2" customFormat="1" ht="15.75" thickBot="1" x14ac:dyDescent="0.3">
      <c r="A37" s="17" t="s">
        <v>32</v>
      </c>
      <c r="B37" s="34">
        <v>0.38879999999999998</v>
      </c>
      <c r="C37" s="18"/>
      <c r="D37" s="19">
        <v>0</v>
      </c>
      <c r="E37" s="20"/>
      <c r="F37" s="19">
        <v>0</v>
      </c>
      <c r="G37" s="20"/>
      <c r="H37" s="19">
        <v>0</v>
      </c>
      <c r="I37" s="20"/>
    </row>
    <row r="38" spans="1:10" s="2" customFormat="1" ht="15" customHeight="1" x14ac:dyDescent="0.25">
      <c r="A38" s="91" t="s">
        <v>17</v>
      </c>
      <c r="B38" s="92"/>
      <c r="C38" s="92"/>
      <c r="D38" s="21"/>
      <c r="E38" s="88">
        <f>SUM(E5:E37)</f>
        <v>65.306000000000012</v>
      </c>
      <c r="F38" s="21"/>
      <c r="G38" s="88">
        <f>SUM(G5:G37)</f>
        <v>92.637499999999989</v>
      </c>
      <c r="H38" s="21"/>
      <c r="I38" s="88">
        <f>SUM(I5:I37)</f>
        <v>0</v>
      </c>
    </row>
    <row r="39" spans="1:10" s="2" customFormat="1" ht="15.75" customHeight="1" thickBot="1" x14ac:dyDescent="0.3">
      <c r="A39" s="93"/>
      <c r="B39" s="94"/>
      <c r="C39" s="94"/>
      <c r="D39" s="22"/>
      <c r="E39" s="89"/>
      <c r="F39" s="22"/>
      <c r="G39" s="89"/>
      <c r="H39" s="22"/>
      <c r="I39" s="89"/>
    </row>
    <row r="40" spans="1:10" x14ac:dyDescent="0.25">
      <c r="E40" t="s">
        <v>18</v>
      </c>
      <c r="G40" t="s">
        <v>18</v>
      </c>
    </row>
    <row r="43" spans="1:10" s="23" customFormat="1" ht="27" customHeight="1" x14ac:dyDescent="0.2">
      <c r="A43" s="23" t="s">
        <v>18</v>
      </c>
      <c r="B43" s="95" t="s">
        <v>26</v>
      </c>
      <c r="C43" s="95"/>
      <c r="D43" s="95"/>
      <c r="E43" s="95"/>
      <c r="F43" s="95"/>
      <c r="G43" s="95"/>
      <c r="H43" s="95"/>
      <c r="I43" s="95"/>
    </row>
    <row r="45" spans="1:10" x14ac:dyDescent="0.25">
      <c r="A45" t="s">
        <v>27</v>
      </c>
      <c r="I45" s="30">
        <f>E38+G38-I38</f>
        <v>157.9435</v>
      </c>
      <c r="J45" t="s">
        <v>4</v>
      </c>
    </row>
  </sheetData>
  <mergeCells count="12">
    <mergeCell ref="B43:I43"/>
    <mergeCell ref="A38:C39"/>
    <mergeCell ref="E38:E39"/>
    <mergeCell ref="G38:G39"/>
    <mergeCell ref="I38:I39"/>
    <mergeCell ref="A1:I1"/>
    <mergeCell ref="A2:A4"/>
    <mergeCell ref="B2:B3"/>
    <mergeCell ref="C2:C3"/>
    <mergeCell ref="D2:E2"/>
    <mergeCell ref="F2:G2"/>
    <mergeCell ref="H2:I2"/>
  </mergeCells>
  <pageMargins left="0.70866141732283472" right="0.70866141732283472" top="0.98425196850393704" bottom="0.78740157480314965" header="0.31496062992125984" footer="0.31496062992125984"/>
  <pageSetup paperSize="9" scale="85" orientation="portrait" r:id="rId1"/>
  <headerFooter>
    <oddHeader xml:space="preserve">&amp;CDSJ Chrudimka, Hlinsko, odstranění sedimentů v intravilánu, ř.km 86,376-89,700 
- HMOTOVÁ TABULKA -
 &amp;A&amp;R 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zoomScaleNormal="100" workbookViewId="0">
      <selection activeCell="C17" sqref="C17"/>
    </sheetView>
  </sheetViews>
  <sheetFormatPr defaultRowHeight="15" x14ac:dyDescent="0.25"/>
  <cols>
    <col min="1" max="1" width="17.140625" customWidth="1"/>
  </cols>
  <sheetData>
    <row r="1" spans="1:9" s="2" customFormat="1" ht="15.75" customHeight="1" thickBot="1" x14ac:dyDescent="0.3">
      <c r="A1" s="96" t="s">
        <v>24</v>
      </c>
      <c r="B1" s="76"/>
      <c r="C1" s="76"/>
      <c r="D1" s="76"/>
      <c r="E1" s="76"/>
      <c r="F1" s="76"/>
      <c r="G1" s="76"/>
      <c r="H1" s="77"/>
      <c r="I1" s="78"/>
    </row>
    <row r="2" spans="1:9" s="2" customFormat="1" ht="33.75" customHeight="1" x14ac:dyDescent="0.25">
      <c r="A2" s="79" t="s">
        <v>5</v>
      </c>
      <c r="B2" s="82" t="s">
        <v>6</v>
      </c>
      <c r="C2" s="84" t="s">
        <v>7</v>
      </c>
      <c r="D2" s="86" t="s">
        <v>29</v>
      </c>
      <c r="E2" s="87"/>
      <c r="F2" s="86" t="s">
        <v>30</v>
      </c>
      <c r="G2" s="87"/>
      <c r="H2" s="86" t="s">
        <v>25</v>
      </c>
      <c r="I2" s="90"/>
    </row>
    <row r="3" spans="1:9" s="2" customFormat="1" x14ac:dyDescent="0.25">
      <c r="A3" s="80"/>
      <c r="B3" s="83"/>
      <c r="C3" s="85"/>
      <c r="D3" s="3" t="s">
        <v>8</v>
      </c>
      <c r="E3" s="4" t="s">
        <v>9</v>
      </c>
      <c r="F3" s="3" t="s">
        <v>8</v>
      </c>
      <c r="G3" s="4" t="s">
        <v>9</v>
      </c>
      <c r="H3" s="3" t="s">
        <v>10</v>
      </c>
      <c r="I3" s="4" t="s">
        <v>8</v>
      </c>
    </row>
    <row r="4" spans="1:9" s="2" customFormat="1" ht="15.75" thickBot="1" x14ac:dyDescent="0.3">
      <c r="A4" s="81"/>
      <c r="B4" s="5" t="s">
        <v>11</v>
      </c>
      <c r="C4" s="6" t="s">
        <v>11</v>
      </c>
      <c r="D4" s="7" t="s">
        <v>12</v>
      </c>
      <c r="E4" s="8" t="s">
        <v>13</v>
      </c>
      <c r="F4" s="7" t="s">
        <v>12</v>
      </c>
      <c r="G4" s="8" t="s">
        <v>13</v>
      </c>
      <c r="H4" s="7" t="s">
        <v>14</v>
      </c>
      <c r="I4" s="8" t="s">
        <v>15</v>
      </c>
    </row>
    <row r="5" spans="1:9" s="2" customFormat="1" ht="15.75" thickTop="1" x14ac:dyDescent="0.25">
      <c r="A5" s="35" t="s">
        <v>37</v>
      </c>
      <c r="B5" s="36">
        <v>5.4999999999999997E-3</v>
      </c>
      <c r="C5" s="37"/>
      <c r="D5" s="38">
        <v>0</v>
      </c>
      <c r="E5" s="39"/>
      <c r="F5" s="38">
        <v>0</v>
      </c>
      <c r="G5" s="39"/>
      <c r="H5" s="38">
        <v>0</v>
      </c>
      <c r="I5" s="39"/>
    </row>
    <row r="6" spans="1:9" s="2" customFormat="1" x14ac:dyDescent="0.25">
      <c r="A6" s="9"/>
      <c r="B6" s="31"/>
      <c r="C6" s="12">
        <f>(B7-B5)*1000</f>
        <v>17.5</v>
      </c>
      <c r="D6" s="11"/>
      <c r="E6" s="13">
        <f>((D5+D7)/2)*$C$6</f>
        <v>19.162499999999998</v>
      </c>
      <c r="F6" s="11"/>
      <c r="G6" s="13">
        <f>((F5+F7)/2)*$C$6</f>
        <v>0</v>
      </c>
      <c r="H6" s="11"/>
      <c r="I6" s="13">
        <f>((H5+H7)/2)*$C$6</f>
        <v>0</v>
      </c>
    </row>
    <row r="7" spans="1:9" s="2" customFormat="1" x14ac:dyDescent="0.25">
      <c r="A7" s="9">
        <v>45</v>
      </c>
      <c r="B7" s="32">
        <v>2.3E-2</v>
      </c>
      <c r="C7" s="10"/>
      <c r="D7" s="11">
        <v>2.19</v>
      </c>
      <c r="E7" s="13"/>
      <c r="F7" s="11">
        <v>0</v>
      </c>
      <c r="G7" s="13"/>
      <c r="H7" s="11">
        <v>0</v>
      </c>
      <c r="I7" s="13"/>
    </row>
    <row r="8" spans="1:9" s="2" customFormat="1" x14ac:dyDescent="0.25">
      <c r="A8" s="14" t="s">
        <v>16</v>
      </c>
      <c r="B8" s="32"/>
      <c r="C8" s="12">
        <f>(B9-B7)*1000</f>
        <v>30.5</v>
      </c>
      <c r="D8" s="15"/>
      <c r="E8" s="13">
        <f>((D7+D9)/2)*$C$8</f>
        <v>48.952500000000001</v>
      </c>
      <c r="F8" s="15"/>
      <c r="G8" s="13">
        <f>((F7+F9)/2)*$C$8</f>
        <v>0</v>
      </c>
      <c r="H8" s="15" t="s">
        <v>16</v>
      </c>
      <c r="I8" s="13">
        <f>((H7+H9)/2)*$C$8</f>
        <v>0</v>
      </c>
    </row>
    <row r="9" spans="1:9" s="2" customFormat="1" x14ac:dyDescent="0.25">
      <c r="A9" s="9">
        <v>46</v>
      </c>
      <c r="B9" s="32">
        <v>5.3499999999999999E-2</v>
      </c>
      <c r="C9" s="12"/>
      <c r="D9" s="11">
        <v>1.02</v>
      </c>
      <c r="E9" s="13"/>
      <c r="F9" s="11">
        <v>0</v>
      </c>
      <c r="G9" s="13"/>
      <c r="H9" s="11">
        <v>0</v>
      </c>
      <c r="I9" s="13"/>
    </row>
    <row r="10" spans="1:9" s="2" customFormat="1" x14ac:dyDescent="0.25">
      <c r="A10" s="16"/>
      <c r="B10" s="32"/>
      <c r="C10" s="12">
        <f>(B11-B9)*1000</f>
        <v>10.500000000000002</v>
      </c>
      <c r="D10" s="15"/>
      <c r="E10" s="13">
        <f>((D9+D11)/2)*$C10</f>
        <v>7.3500000000000005</v>
      </c>
      <c r="F10" s="15"/>
      <c r="G10" s="13">
        <f>((F9+F11)/2)*$C10</f>
        <v>5.1450000000000005</v>
      </c>
      <c r="H10" s="15" t="s">
        <v>16</v>
      </c>
      <c r="I10" s="13">
        <f>((H9+H11)/2)*$C10</f>
        <v>0</v>
      </c>
    </row>
    <row r="11" spans="1:9" s="2" customFormat="1" x14ac:dyDescent="0.25">
      <c r="A11" s="9">
        <v>47</v>
      </c>
      <c r="B11" s="32">
        <v>6.4000000000000001E-2</v>
      </c>
      <c r="C11" s="12"/>
      <c r="D11" s="11">
        <v>0.38</v>
      </c>
      <c r="E11" s="13"/>
      <c r="F11" s="11">
        <v>0.98</v>
      </c>
      <c r="G11" s="13"/>
      <c r="H11" s="11">
        <v>0</v>
      </c>
      <c r="I11" s="13"/>
    </row>
    <row r="12" spans="1:9" s="2" customFormat="1" x14ac:dyDescent="0.25">
      <c r="A12" s="14"/>
      <c r="B12" s="33"/>
      <c r="C12" s="12">
        <f>(B13-B11)*1000</f>
        <v>22.499999999999993</v>
      </c>
      <c r="D12" s="15"/>
      <c r="E12" s="13">
        <v>0</v>
      </c>
      <c r="F12" s="15"/>
      <c r="G12" s="13">
        <f>((F11+F13)/2)*$C12</f>
        <v>71.999999999999986</v>
      </c>
      <c r="H12" s="15"/>
      <c r="I12" s="13">
        <f>((H11+H13)/2)*$C12</f>
        <v>0</v>
      </c>
    </row>
    <row r="13" spans="1:9" s="2" customFormat="1" x14ac:dyDescent="0.25">
      <c r="A13" s="9">
        <v>48</v>
      </c>
      <c r="B13" s="32">
        <v>8.6499999999999994E-2</v>
      </c>
      <c r="C13" s="12"/>
      <c r="D13" s="11">
        <v>0</v>
      </c>
      <c r="E13" s="13"/>
      <c r="F13" s="11">
        <v>5.42</v>
      </c>
      <c r="G13" s="13"/>
      <c r="H13" s="11">
        <v>0</v>
      </c>
      <c r="I13" s="13"/>
    </row>
    <row r="14" spans="1:9" s="2" customFormat="1" x14ac:dyDescent="0.25">
      <c r="A14" s="14"/>
      <c r="B14" s="33"/>
      <c r="C14" s="12">
        <f>(B15-B13)*1000</f>
        <v>20.500000000000004</v>
      </c>
      <c r="D14" s="15"/>
      <c r="E14" s="13">
        <f>((D13+D15)/2)*$C14</f>
        <v>0</v>
      </c>
      <c r="F14" s="15"/>
      <c r="G14" s="13">
        <f>((F13+F15)/2)*$C14</f>
        <v>145.55000000000001</v>
      </c>
      <c r="H14" s="15"/>
      <c r="I14" s="13">
        <f>((H13+H15)/2)*$C14</f>
        <v>0</v>
      </c>
    </row>
    <row r="15" spans="1:9" s="2" customFormat="1" x14ac:dyDescent="0.25">
      <c r="A15" s="9">
        <v>49</v>
      </c>
      <c r="B15" s="32">
        <v>0.107</v>
      </c>
      <c r="C15" s="12"/>
      <c r="D15" s="11">
        <v>0</v>
      </c>
      <c r="E15" s="13"/>
      <c r="F15" s="11">
        <v>8.7799999999999994</v>
      </c>
      <c r="G15" s="13"/>
      <c r="H15" s="11">
        <v>0</v>
      </c>
      <c r="I15" s="13"/>
    </row>
    <row r="16" spans="1:9" s="2" customFormat="1" x14ac:dyDescent="0.25">
      <c r="A16" s="14"/>
      <c r="B16" s="33"/>
      <c r="C16" s="12">
        <f>(B17-B15)*1000</f>
        <v>19.000000000000004</v>
      </c>
      <c r="D16" s="15"/>
      <c r="E16" s="13">
        <f>((D15+D17)/2)*$C16</f>
        <v>0</v>
      </c>
      <c r="F16" s="15"/>
      <c r="G16" s="13">
        <f>((F15+F17)/2)*$C16</f>
        <v>93.670000000000016</v>
      </c>
      <c r="H16" s="15"/>
      <c r="I16" s="13">
        <f>((H15+H17)/2)*$C16</f>
        <v>0</v>
      </c>
    </row>
    <row r="17" spans="1:9" s="2" customFormat="1" x14ac:dyDescent="0.25">
      <c r="A17" s="9">
        <v>50</v>
      </c>
      <c r="B17" s="32">
        <v>0.126</v>
      </c>
      <c r="C17" s="12"/>
      <c r="D17" s="11">
        <v>0</v>
      </c>
      <c r="E17" s="13"/>
      <c r="F17" s="11">
        <v>1.08</v>
      </c>
      <c r="G17" s="13"/>
      <c r="H17" s="11">
        <v>0</v>
      </c>
      <c r="I17" s="13"/>
    </row>
    <row r="18" spans="1:9" s="2" customFormat="1" x14ac:dyDescent="0.25">
      <c r="A18" s="14"/>
      <c r="B18" s="33"/>
      <c r="C18" s="12">
        <f>(B19-B17)*1000</f>
        <v>18.999999999999989</v>
      </c>
      <c r="D18" s="15"/>
      <c r="E18" s="13">
        <f>((D17+D19)/2)*$C18</f>
        <v>0</v>
      </c>
      <c r="F18" s="15"/>
      <c r="G18" s="13">
        <f>((F17+F19)/2)*$C18</f>
        <v>18.90499999999999</v>
      </c>
      <c r="H18" s="15"/>
      <c r="I18" s="13">
        <f>((H17+H19)/2)*$C18</f>
        <v>0</v>
      </c>
    </row>
    <row r="19" spans="1:9" s="2" customFormat="1" x14ac:dyDescent="0.25">
      <c r="A19" s="9">
        <v>51</v>
      </c>
      <c r="B19" s="32">
        <v>0.14499999999999999</v>
      </c>
      <c r="C19" s="12"/>
      <c r="D19" s="11">
        <v>0</v>
      </c>
      <c r="E19" s="13"/>
      <c r="F19" s="11">
        <v>0.91</v>
      </c>
      <c r="G19" s="13"/>
      <c r="H19" s="11">
        <v>0</v>
      </c>
      <c r="I19" s="13"/>
    </row>
    <row r="20" spans="1:9" s="2" customFormat="1" x14ac:dyDescent="0.25">
      <c r="A20" s="14"/>
      <c r="B20" s="33"/>
      <c r="C20" s="12">
        <f>(B21-B19)*1000</f>
        <v>26.000000000000021</v>
      </c>
      <c r="D20" s="15"/>
      <c r="E20" s="13">
        <v>0</v>
      </c>
      <c r="F20" s="15"/>
      <c r="G20" s="13">
        <f>((F19+F21)/2)*$C20</f>
        <v>15.470000000000011</v>
      </c>
      <c r="H20" s="15"/>
      <c r="I20" s="13">
        <f>((H19+H21)/2)*$C20</f>
        <v>0</v>
      </c>
    </row>
    <row r="21" spans="1:9" s="2" customFormat="1" x14ac:dyDescent="0.25">
      <c r="A21" s="9">
        <v>52</v>
      </c>
      <c r="B21" s="32">
        <v>0.17100000000000001</v>
      </c>
      <c r="C21" s="12"/>
      <c r="D21" s="11">
        <v>0.89</v>
      </c>
      <c r="E21" s="13"/>
      <c r="F21" s="11">
        <v>0.28000000000000003</v>
      </c>
      <c r="G21" s="13"/>
      <c r="H21" s="11">
        <v>0</v>
      </c>
      <c r="I21" s="13"/>
    </row>
    <row r="22" spans="1:9" s="2" customFormat="1" x14ac:dyDescent="0.25">
      <c r="A22" s="14"/>
      <c r="B22" s="33"/>
      <c r="C22" s="12">
        <f>(B23-B21)*1000</f>
        <v>6.4999999999999778</v>
      </c>
      <c r="D22" s="15"/>
      <c r="E22" s="13">
        <f>((D21+D23)/2)*$C22</f>
        <v>4.9399999999999835</v>
      </c>
      <c r="F22" s="15"/>
      <c r="G22" s="13">
        <f>((F21+F23)/2)*$C22</f>
        <v>0.90999999999999703</v>
      </c>
      <c r="H22" s="15"/>
      <c r="I22" s="13">
        <f>((H21+H23)/2)*$C22</f>
        <v>0</v>
      </c>
    </row>
    <row r="23" spans="1:9" s="2" customFormat="1" x14ac:dyDescent="0.25">
      <c r="A23" s="9">
        <v>53</v>
      </c>
      <c r="B23" s="32">
        <v>0.17749999999999999</v>
      </c>
      <c r="C23" s="12"/>
      <c r="D23" s="11">
        <v>0.63</v>
      </c>
      <c r="E23" s="13"/>
      <c r="F23" s="11">
        <v>0</v>
      </c>
      <c r="G23" s="13"/>
      <c r="H23" s="11">
        <v>0</v>
      </c>
      <c r="I23" s="13"/>
    </row>
    <row r="24" spans="1:9" s="2" customFormat="1" x14ac:dyDescent="0.25">
      <c r="A24" s="14"/>
      <c r="B24" s="33"/>
      <c r="C24" s="12">
        <f>(B25-B23)*1000</f>
        <v>11.6</v>
      </c>
      <c r="D24" s="15"/>
      <c r="E24" s="13">
        <f>((D23+D25)/2)*$C24</f>
        <v>3.6539999999999999</v>
      </c>
      <c r="F24" s="15"/>
      <c r="G24" s="13">
        <f>((F23+F25)/2)*$C24</f>
        <v>0</v>
      </c>
      <c r="H24" s="15"/>
      <c r="I24" s="13">
        <f>((H23+H25)/2)*$C24</f>
        <v>0</v>
      </c>
    </row>
    <row r="25" spans="1:9" s="2" customFormat="1" x14ac:dyDescent="0.25">
      <c r="A25" s="9" t="s">
        <v>32</v>
      </c>
      <c r="B25" s="32">
        <v>0.18909999999999999</v>
      </c>
      <c r="C25" s="12"/>
      <c r="D25" s="11">
        <v>0</v>
      </c>
      <c r="E25" s="13"/>
      <c r="F25" s="11">
        <v>0</v>
      </c>
      <c r="G25" s="13"/>
      <c r="H25" s="11">
        <v>0</v>
      </c>
      <c r="I25" s="13"/>
    </row>
    <row r="26" spans="1:9" s="2" customFormat="1" x14ac:dyDescent="0.25">
      <c r="A26" s="14"/>
      <c r="B26" s="33"/>
      <c r="C26" s="12">
        <f>(B27-B25)*1000</f>
        <v>7.9000000000000181</v>
      </c>
      <c r="D26" s="15"/>
      <c r="E26" s="13">
        <v>0</v>
      </c>
      <c r="F26" s="15"/>
      <c r="G26" s="13">
        <f>((F25+F27)/2)*$C26</f>
        <v>0</v>
      </c>
      <c r="H26" s="15"/>
      <c r="I26" s="13">
        <v>0</v>
      </c>
    </row>
    <row r="27" spans="1:9" s="2" customFormat="1" x14ac:dyDescent="0.25">
      <c r="A27" s="9">
        <v>54</v>
      </c>
      <c r="B27" s="32">
        <v>0.19700000000000001</v>
      </c>
      <c r="C27" s="12"/>
      <c r="D27" s="11">
        <v>0.87</v>
      </c>
      <c r="E27" s="13"/>
      <c r="F27" s="11">
        <v>0</v>
      </c>
      <c r="G27" s="13"/>
      <c r="H27" s="11">
        <v>0.35</v>
      </c>
      <c r="I27" s="13"/>
    </row>
    <row r="28" spans="1:9" s="2" customFormat="1" x14ac:dyDescent="0.25">
      <c r="A28" s="45"/>
      <c r="B28" s="33"/>
      <c r="C28" s="46">
        <f>(B29-B27)*1000</f>
        <v>18.999999999999989</v>
      </c>
      <c r="D28" s="47"/>
      <c r="E28" s="48">
        <f>((D27+D29)/2)*$C28</f>
        <v>20.234999999999989</v>
      </c>
      <c r="F28" s="47"/>
      <c r="G28" s="48">
        <f>((F27+F29)/2)*$C28</f>
        <v>0</v>
      </c>
      <c r="H28" s="47"/>
      <c r="I28" s="48">
        <f>((H27+H29)/2)*$C28</f>
        <v>12.254999999999994</v>
      </c>
    </row>
    <row r="29" spans="1:9" s="2" customFormat="1" x14ac:dyDescent="0.25">
      <c r="A29" s="9">
        <v>55</v>
      </c>
      <c r="B29" s="32">
        <v>0.216</v>
      </c>
      <c r="C29" s="12"/>
      <c r="D29" s="11">
        <v>1.26</v>
      </c>
      <c r="E29" s="13"/>
      <c r="F29" s="11">
        <v>0</v>
      </c>
      <c r="G29" s="13"/>
      <c r="H29" s="11">
        <v>0.94</v>
      </c>
      <c r="I29" s="13"/>
    </row>
    <row r="30" spans="1:9" s="2" customFormat="1" x14ac:dyDescent="0.25">
      <c r="A30" s="14"/>
      <c r="B30" s="33"/>
      <c r="C30" s="12">
        <f>(B31-B29)*1000</f>
        <v>12.1</v>
      </c>
      <c r="D30" s="15"/>
      <c r="E30" s="13">
        <f>((D29+D31)/2)*$C30</f>
        <v>7.6230000000000002</v>
      </c>
      <c r="F30" s="15"/>
      <c r="G30" s="13">
        <f>((F29+F31)/2)*$C30</f>
        <v>0</v>
      </c>
      <c r="H30" s="15"/>
      <c r="I30" s="13">
        <f>((H29+H31)/2)*$C30</f>
        <v>11.373999999999999</v>
      </c>
    </row>
    <row r="31" spans="1:9" s="2" customFormat="1" x14ac:dyDescent="0.25">
      <c r="A31" s="9" t="s">
        <v>32</v>
      </c>
      <c r="B31" s="32">
        <v>0.2281</v>
      </c>
      <c r="C31" s="12"/>
      <c r="D31" s="11">
        <v>0</v>
      </c>
      <c r="E31" s="13"/>
      <c r="F31" s="11">
        <v>0</v>
      </c>
      <c r="G31" s="13"/>
      <c r="H31" s="11">
        <v>0.94</v>
      </c>
      <c r="I31" s="13"/>
    </row>
    <row r="32" spans="1:9" s="2" customFormat="1" x14ac:dyDescent="0.25">
      <c r="A32" s="14"/>
      <c r="B32" s="33"/>
      <c r="C32" s="12">
        <f>(B33-B31)*1000</f>
        <v>27.499999999999996</v>
      </c>
      <c r="D32" s="15"/>
      <c r="E32" s="13">
        <f>((D31+D33)/2)*$C32</f>
        <v>0</v>
      </c>
      <c r="F32" s="15"/>
      <c r="G32" s="13">
        <f>((F31+F33)/2)*$C32</f>
        <v>0</v>
      </c>
      <c r="H32" s="15"/>
      <c r="I32" s="13">
        <f>((H31+H33)/2)*$C32</f>
        <v>17.599999999999998</v>
      </c>
    </row>
    <row r="33" spans="1:9" s="2" customFormat="1" x14ac:dyDescent="0.25">
      <c r="A33" s="9" t="s">
        <v>38</v>
      </c>
      <c r="B33" s="32">
        <v>0.25559999999999999</v>
      </c>
      <c r="C33" s="12"/>
      <c r="D33" s="11">
        <v>0</v>
      </c>
      <c r="E33" s="13"/>
      <c r="F33" s="11">
        <v>0</v>
      </c>
      <c r="G33" s="13"/>
      <c r="H33" s="11">
        <v>0.34</v>
      </c>
      <c r="I33" s="13"/>
    </row>
    <row r="34" spans="1:9" s="2" customFormat="1" x14ac:dyDescent="0.25">
      <c r="A34" s="14"/>
      <c r="B34" s="33"/>
      <c r="C34" s="12">
        <f>(B35-B33)*1000</f>
        <v>6.4000000000000163</v>
      </c>
      <c r="D34" s="15"/>
      <c r="E34" s="13">
        <f>((D33+D35)/2)*$C34</f>
        <v>0.64000000000000168</v>
      </c>
      <c r="F34" s="15"/>
      <c r="G34" s="13">
        <f>((F33+F35)/2)*$C34</f>
        <v>0</v>
      </c>
      <c r="H34" s="15"/>
      <c r="I34" s="13">
        <f>((H33+H35)/2)*$C34</f>
        <v>2.1760000000000059</v>
      </c>
    </row>
    <row r="35" spans="1:9" s="2" customFormat="1" x14ac:dyDescent="0.25">
      <c r="A35" s="9">
        <v>56</v>
      </c>
      <c r="B35" s="32">
        <v>0.26200000000000001</v>
      </c>
      <c r="C35" s="12"/>
      <c r="D35" s="11">
        <v>0.2</v>
      </c>
      <c r="E35" s="13"/>
      <c r="F35" s="11">
        <v>0</v>
      </c>
      <c r="G35" s="13"/>
      <c r="H35" s="11">
        <v>0.34</v>
      </c>
      <c r="I35" s="13"/>
    </row>
    <row r="36" spans="1:9" s="2" customFormat="1" x14ac:dyDescent="0.25">
      <c r="A36" s="14"/>
      <c r="B36" s="33"/>
      <c r="C36" s="12">
        <f>(B37-B35)*1000</f>
        <v>12.000000000000011</v>
      </c>
      <c r="D36" s="15"/>
      <c r="E36" s="13">
        <f>((D35+D37)/2)*$C36</f>
        <v>9.540000000000008</v>
      </c>
      <c r="F36" s="15"/>
      <c r="G36" s="13">
        <f>((F35+F37)/2)*$C36</f>
        <v>0</v>
      </c>
      <c r="H36" s="15"/>
      <c r="I36" s="13">
        <f>((H35+H37)/2)*$C36</f>
        <v>3.9000000000000035</v>
      </c>
    </row>
    <row r="37" spans="1:9" s="2" customFormat="1" x14ac:dyDescent="0.25">
      <c r="A37" s="9">
        <v>57</v>
      </c>
      <c r="B37" s="32">
        <v>0.27400000000000002</v>
      </c>
      <c r="C37" s="12"/>
      <c r="D37" s="11">
        <v>1.39</v>
      </c>
      <c r="E37" s="13"/>
      <c r="F37" s="11">
        <v>0</v>
      </c>
      <c r="G37" s="13"/>
      <c r="H37" s="11">
        <v>0.31</v>
      </c>
      <c r="I37" s="13"/>
    </row>
    <row r="38" spans="1:9" s="2" customFormat="1" x14ac:dyDescent="0.25">
      <c r="A38" s="14"/>
      <c r="B38" s="33"/>
      <c r="C38" s="12">
        <f>(B39-B37)*1000</f>
        <v>22.999999999999964</v>
      </c>
      <c r="D38" s="15"/>
      <c r="E38" s="13">
        <f>((D37+D39)/2)*$C38</f>
        <v>22.539999999999964</v>
      </c>
      <c r="F38" s="15"/>
      <c r="G38" s="13">
        <f>((F37+F39)/2)*$C38</f>
        <v>11.384999999999982</v>
      </c>
      <c r="H38" s="15"/>
      <c r="I38" s="13">
        <v>0</v>
      </c>
    </row>
    <row r="39" spans="1:9" s="2" customFormat="1" x14ac:dyDescent="0.25">
      <c r="A39" s="9">
        <v>58</v>
      </c>
      <c r="B39" s="32">
        <v>0.29699999999999999</v>
      </c>
      <c r="C39" s="12"/>
      <c r="D39" s="11">
        <v>0.56999999999999995</v>
      </c>
      <c r="E39" s="13"/>
      <c r="F39" s="11">
        <v>0.99</v>
      </c>
      <c r="G39" s="13"/>
      <c r="H39" s="11">
        <v>0</v>
      </c>
      <c r="I39" s="13"/>
    </row>
    <row r="40" spans="1:9" s="2" customFormat="1" x14ac:dyDescent="0.25">
      <c r="A40" s="14"/>
      <c r="B40" s="33"/>
      <c r="C40" s="12">
        <f>(B41-B39)*1000</f>
        <v>15.000000000000014</v>
      </c>
      <c r="D40" s="15"/>
      <c r="E40" s="13">
        <f>((D39+D41)/2)*$C40</f>
        <v>4.2750000000000039</v>
      </c>
      <c r="F40" s="15"/>
      <c r="G40" s="13">
        <f>((F39+F41)/2)*$C40</f>
        <v>11.625000000000011</v>
      </c>
      <c r="H40" s="15"/>
      <c r="I40" s="13">
        <f>((H39+H41)/2)*$C40</f>
        <v>0</v>
      </c>
    </row>
    <row r="41" spans="1:9" s="2" customFormat="1" x14ac:dyDescent="0.25">
      <c r="A41" s="9">
        <v>59</v>
      </c>
      <c r="B41" s="32">
        <v>0.312</v>
      </c>
      <c r="C41" s="12"/>
      <c r="D41" s="11">
        <v>0</v>
      </c>
      <c r="E41" s="13"/>
      <c r="F41" s="11">
        <v>0.56000000000000005</v>
      </c>
      <c r="G41" s="13"/>
      <c r="H41" s="11">
        <v>0</v>
      </c>
      <c r="I41" s="13"/>
    </row>
    <row r="42" spans="1:9" s="2" customFormat="1" x14ac:dyDescent="0.25">
      <c r="A42" s="40" t="s">
        <v>39</v>
      </c>
      <c r="B42" s="41"/>
      <c r="C42" s="42">
        <f>(B43-B41)*1000</f>
        <v>27.000000000000025</v>
      </c>
      <c r="D42" s="43"/>
      <c r="E42" s="44">
        <f>((D41+D43)/2)*$C42</f>
        <v>0</v>
      </c>
      <c r="F42" s="43"/>
      <c r="G42" s="44">
        <f>((F41+F43)/2)*$C42</f>
        <v>34.425000000000033</v>
      </c>
      <c r="H42" s="43"/>
      <c r="I42" s="44">
        <f>((H41+H43)/2)*$C42</f>
        <v>0</v>
      </c>
    </row>
    <row r="43" spans="1:9" s="2" customFormat="1" x14ac:dyDescent="0.25">
      <c r="A43" s="9">
        <v>60</v>
      </c>
      <c r="B43" s="32">
        <v>0.33900000000000002</v>
      </c>
      <c r="C43" s="12"/>
      <c r="D43" s="11">
        <v>0</v>
      </c>
      <c r="E43" s="13"/>
      <c r="F43" s="11">
        <v>1.99</v>
      </c>
      <c r="G43" s="13"/>
      <c r="H43" s="11">
        <v>0</v>
      </c>
      <c r="I43" s="13"/>
    </row>
    <row r="44" spans="1:9" s="2" customFormat="1" x14ac:dyDescent="0.25">
      <c r="A44" s="14"/>
      <c r="B44" s="33"/>
      <c r="C44" s="12">
        <f>(B45-B43)*1000</f>
        <v>21.999999999999964</v>
      </c>
      <c r="D44" s="15"/>
      <c r="E44" s="13">
        <f>((D43+D45)/2)*$C44</f>
        <v>0</v>
      </c>
      <c r="F44" s="15"/>
      <c r="G44" s="13">
        <f>((F43+F45)/2)*$C44</f>
        <v>30.579999999999952</v>
      </c>
      <c r="H44" s="15"/>
      <c r="I44" s="13">
        <f>((H43+H45)/2)*$C44</f>
        <v>0</v>
      </c>
    </row>
    <row r="45" spans="1:9" s="2" customFormat="1" x14ac:dyDescent="0.25">
      <c r="A45" s="9">
        <v>61</v>
      </c>
      <c r="B45" s="32">
        <v>0.36099999999999999</v>
      </c>
      <c r="C45" s="12"/>
      <c r="D45" s="11">
        <v>0</v>
      </c>
      <c r="E45" s="13"/>
      <c r="F45" s="11">
        <v>0.79</v>
      </c>
      <c r="G45" s="13"/>
      <c r="H45" s="11">
        <v>0</v>
      </c>
      <c r="I45" s="13"/>
    </row>
    <row r="46" spans="1:9" s="2" customFormat="1" x14ac:dyDescent="0.25">
      <c r="A46" s="14"/>
      <c r="B46" s="33"/>
      <c r="C46" s="12">
        <f>(B47-B45)*1000</f>
        <v>22.500000000000021</v>
      </c>
      <c r="D46" s="15"/>
      <c r="E46" s="13">
        <f>((D45+D47)/2)*$C46</f>
        <v>8.3250000000000082</v>
      </c>
      <c r="F46" s="15"/>
      <c r="G46" s="13">
        <f>((F45+F47)/2)*$C46</f>
        <v>8.8875000000000082</v>
      </c>
      <c r="H46" s="15"/>
      <c r="I46" s="13">
        <f>((H45+H47)/2)*$C46</f>
        <v>0</v>
      </c>
    </row>
    <row r="47" spans="1:9" s="2" customFormat="1" x14ac:dyDescent="0.25">
      <c r="A47" s="9">
        <v>62</v>
      </c>
      <c r="B47" s="32">
        <v>0.38350000000000001</v>
      </c>
      <c r="C47" s="12"/>
      <c r="D47" s="11">
        <v>0.74</v>
      </c>
      <c r="E47" s="13"/>
      <c r="F47" s="11">
        <v>0</v>
      </c>
      <c r="G47" s="13"/>
      <c r="H47" s="11">
        <v>0</v>
      </c>
      <c r="I47" s="13"/>
    </row>
    <row r="48" spans="1:9" s="2" customFormat="1" x14ac:dyDescent="0.25">
      <c r="A48" s="14"/>
      <c r="B48" s="33"/>
      <c r="C48" s="12">
        <f>(B49-B47)*1000</f>
        <v>31.499999999999972</v>
      </c>
      <c r="D48" s="15"/>
      <c r="E48" s="13">
        <f>((D47+D49)/2)*$C48</f>
        <v>22.207499999999982</v>
      </c>
      <c r="F48" s="15"/>
      <c r="G48" s="13">
        <f>((F47+F49)/2)*$C48</f>
        <v>0</v>
      </c>
      <c r="H48" s="15"/>
      <c r="I48" s="13">
        <f>((H47+H49)/2)*$C48</f>
        <v>0</v>
      </c>
    </row>
    <row r="49" spans="1:9" s="2" customFormat="1" x14ac:dyDescent="0.25">
      <c r="A49" s="9">
        <v>63</v>
      </c>
      <c r="B49" s="32">
        <v>0.41499999999999998</v>
      </c>
      <c r="C49" s="12"/>
      <c r="D49" s="11">
        <v>0.67</v>
      </c>
      <c r="E49" s="13"/>
      <c r="F49" s="11">
        <v>0</v>
      </c>
      <c r="G49" s="13"/>
      <c r="H49" s="11">
        <v>0</v>
      </c>
      <c r="I49" s="13"/>
    </row>
    <row r="50" spans="1:9" s="2" customFormat="1" x14ac:dyDescent="0.25">
      <c r="A50" s="14"/>
      <c r="B50" s="33"/>
      <c r="C50" s="12">
        <f>(B51-B49)*1000</f>
        <v>15.300000000000036</v>
      </c>
      <c r="D50" s="15"/>
      <c r="E50" s="13">
        <f>((D49+D51)/2)*$C50</f>
        <v>5.1255000000000122</v>
      </c>
      <c r="F50" s="15"/>
      <c r="G50" s="13">
        <f>((F49+F51)/2)*$C50</f>
        <v>0</v>
      </c>
      <c r="H50" s="15"/>
      <c r="I50" s="13">
        <f>((H49+H51)/2)*$C50</f>
        <v>0</v>
      </c>
    </row>
    <row r="51" spans="1:9" s="2" customFormat="1" x14ac:dyDescent="0.25">
      <c r="A51" s="9" t="s">
        <v>32</v>
      </c>
      <c r="B51" s="32">
        <v>0.43030000000000002</v>
      </c>
      <c r="C51" s="12"/>
      <c r="D51" s="11">
        <v>0</v>
      </c>
      <c r="E51" s="13"/>
      <c r="F51" s="11">
        <v>0</v>
      </c>
      <c r="G51" s="13"/>
      <c r="H51" s="11">
        <v>0</v>
      </c>
      <c r="I51" s="13"/>
    </row>
    <row r="52" spans="1:9" s="2" customFormat="1" x14ac:dyDescent="0.25">
      <c r="A52" s="14"/>
      <c r="B52" s="33"/>
      <c r="C52" s="12">
        <f>(B53-B51)*1000</f>
        <v>30.200000000000003</v>
      </c>
      <c r="D52" s="15"/>
      <c r="E52" s="13">
        <f>((D51+D53)/2)*$C52</f>
        <v>0</v>
      </c>
      <c r="F52" s="15"/>
      <c r="G52" s="13">
        <f>((F51+F53)/2)*$C52</f>
        <v>0</v>
      </c>
      <c r="H52" s="15"/>
      <c r="I52" s="13">
        <f>((H51+H53)/2)*$C52</f>
        <v>0</v>
      </c>
    </row>
    <row r="53" spans="1:9" s="2" customFormat="1" x14ac:dyDescent="0.25">
      <c r="A53" s="9">
        <v>64</v>
      </c>
      <c r="B53" s="32">
        <v>0.46050000000000002</v>
      </c>
      <c r="C53" s="12"/>
      <c r="D53" s="11">
        <v>0</v>
      </c>
      <c r="E53" s="13"/>
      <c r="F53" s="11">
        <v>0</v>
      </c>
      <c r="G53" s="13"/>
      <c r="H53" s="11">
        <v>0</v>
      </c>
      <c r="I53" s="13"/>
    </row>
    <row r="54" spans="1:9" s="2" customFormat="1" x14ac:dyDescent="0.25">
      <c r="A54" s="14"/>
      <c r="B54" s="33"/>
      <c r="C54" s="12">
        <f>(B55-B53)*1000</f>
        <v>30.499999999999972</v>
      </c>
      <c r="D54" s="15"/>
      <c r="E54" s="13">
        <f>((D53+D55)/2)*$C54</f>
        <v>0</v>
      </c>
      <c r="F54" s="15"/>
      <c r="G54" s="13">
        <f>((F53+F55)/2)*$C54</f>
        <v>0</v>
      </c>
      <c r="H54" s="15"/>
      <c r="I54" s="13">
        <f>((H53+H55)/2)*$C54</f>
        <v>0</v>
      </c>
    </row>
    <row r="55" spans="1:9" s="2" customFormat="1" x14ac:dyDescent="0.25">
      <c r="A55" s="9" t="s">
        <v>28</v>
      </c>
      <c r="B55" s="32">
        <v>0.49099999999999999</v>
      </c>
      <c r="C55" s="12"/>
      <c r="D55" s="11">
        <v>0</v>
      </c>
      <c r="E55" s="13"/>
      <c r="F55" s="11">
        <v>0</v>
      </c>
      <c r="G55" s="13"/>
      <c r="H55" s="11">
        <v>0</v>
      </c>
      <c r="I55" s="13"/>
    </row>
    <row r="56" spans="1:9" s="2" customFormat="1" x14ac:dyDescent="0.25">
      <c r="A56" s="14"/>
      <c r="B56" s="33"/>
      <c r="C56" s="12">
        <f>(B57-B55)*1000</f>
        <v>7.0000000000000062</v>
      </c>
      <c r="D56" s="15"/>
      <c r="E56" s="13">
        <f>((D55+D57)/2)*$C56</f>
        <v>2.240000000000002</v>
      </c>
      <c r="F56" s="15"/>
      <c r="G56" s="13">
        <f>((F55+F57)/2)*$C56</f>
        <v>0</v>
      </c>
      <c r="H56" s="15"/>
      <c r="I56" s="13">
        <f>((H55+H57)/2)*$C56</f>
        <v>0</v>
      </c>
    </row>
    <row r="57" spans="1:9" s="2" customFormat="1" x14ac:dyDescent="0.25">
      <c r="A57" s="9">
        <v>65</v>
      </c>
      <c r="B57" s="32">
        <v>0.498</v>
      </c>
      <c r="C57" s="12"/>
      <c r="D57" s="11">
        <v>0.64</v>
      </c>
      <c r="E57" s="13"/>
      <c r="F57" s="11">
        <v>0</v>
      </c>
      <c r="G57" s="13"/>
      <c r="H57" s="11">
        <v>0</v>
      </c>
      <c r="I57" s="13"/>
    </row>
    <row r="58" spans="1:9" s="2" customFormat="1" x14ac:dyDescent="0.25">
      <c r="A58" s="14"/>
      <c r="B58" s="33"/>
      <c r="C58" s="12">
        <f>(B59-B57)*1000</f>
        <v>26.000000000000021</v>
      </c>
      <c r="D58" s="15"/>
      <c r="E58" s="13">
        <f>((D57+D59)/2)*$C58</f>
        <v>16.380000000000013</v>
      </c>
      <c r="F58" s="15"/>
      <c r="G58" s="13">
        <f>((F57+F59)/2)*$C58</f>
        <v>0</v>
      </c>
      <c r="H58" s="15"/>
      <c r="I58" s="13">
        <f>((H57+H59)/2)*$C58</f>
        <v>0</v>
      </c>
    </row>
    <row r="59" spans="1:9" s="2" customFormat="1" x14ac:dyDescent="0.25">
      <c r="A59" s="9">
        <v>66</v>
      </c>
      <c r="B59" s="32">
        <v>0.52400000000000002</v>
      </c>
      <c r="C59" s="12"/>
      <c r="D59" s="11">
        <v>0.62</v>
      </c>
      <c r="E59" s="13"/>
      <c r="F59" s="11">
        <v>0</v>
      </c>
      <c r="G59" s="13"/>
      <c r="H59" s="11">
        <v>0</v>
      </c>
      <c r="I59" s="13"/>
    </row>
    <row r="60" spans="1:9" s="2" customFormat="1" x14ac:dyDescent="0.25">
      <c r="A60" s="14"/>
      <c r="B60" s="33"/>
      <c r="C60" s="12">
        <f>(B61-B59)*1000</f>
        <v>19.000000000000018</v>
      </c>
      <c r="D60" s="15"/>
      <c r="E60" s="13">
        <f>((D59+D61)/2)*$C60</f>
        <v>12.445000000000013</v>
      </c>
      <c r="F60" s="15"/>
      <c r="G60" s="13">
        <f>((F59+F61)/2)*$C60</f>
        <v>6.0800000000000054</v>
      </c>
      <c r="H60" s="15"/>
      <c r="I60" s="13">
        <f>((H59+H61)/2)*$C60</f>
        <v>0</v>
      </c>
    </row>
    <row r="61" spans="1:9" s="2" customFormat="1" x14ac:dyDescent="0.25">
      <c r="A61" s="9">
        <v>67</v>
      </c>
      <c r="B61" s="32">
        <v>0.54300000000000004</v>
      </c>
      <c r="C61" s="12"/>
      <c r="D61" s="11">
        <v>0.69</v>
      </c>
      <c r="E61" s="13"/>
      <c r="F61" s="11">
        <v>0.64</v>
      </c>
      <c r="G61" s="13"/>
      <c r="H61" s="11">
        <v>0</v>
      </c>
      <c r="I61" s="13"/>
    </row>
    <row r="62" spans="1:9" s="2" customFormat="1" x14ac:dyDescent="0.25">
      <c r="A62" s="14"/>
      <c r="B62" s="33"/>
      <c r="C62" s="12">
        <f>(B63-B61)*1000</f>
        <v>30.499999999999972</v>
      </c>
      <c r="D62" s="15"/>
      <c r="E62" s="13">
        <f>((D61+D63)/2)*$C62</f>
        <v>30.804999999999971</v>
      </c>
      <c r="F62" s="15"/>
      <c r="G62" s="13">
        <f>((F61+F63)/2)*$C62</f>
        <v>15.249999999999986</v>
      </c>
      <c r="H62" s="15"/>
      <c r="I62" s="13">
        <f>((H61+H63)/2)*$C62</f>
        <v>0</v>
      </c>
    </row>
    <row r="63" spans="1:9" s="2" customFormat="1" x14ac:dyDescent="0.25">
      <c r="A63" s="9">
        <v>68</v>
      </c>
      <c r="B63" s="32">
        <v>0.57350000000000001</v>
      </c>
      <c r="C63" s="12"/>
      <c r="D63" s="11">
        <v>1.33</v>
      </c>
      <c r="E63" s="13"/>
      <c r="F63" s="11">
        <v>0.36</v>
      </c>
      <c r="G63" s="13"/>
      <c r="H63" s="11">
        <v>0</v>
      </c>
      <c r="I63" s="13"/>
    </row>
    <row r="64" spans="1:9" s="2" customFormat="1" x14ac:dyDescent="0.25">
      <c r="A64" s="14"/>
      <c r="B64" s="33"/>
      <c r="C64" s="12">
        <f>(B65-B63)*1000</f>
        <v>6.4999999999999503</v>
      </c>
      <c r="D64" s="15"/>
      <c r="E64" s="13">
        <f>((D63+D65)/2)*$C64</f>
        <v>4.3224999999999669</v>
      </c>
      <c r="F64" s="15"/>
      <c r="G64" s="13">
        <f>((F63+F65)/2)*$C64</f>
        <v>2.4049999999999816</v>
      </c>
      <c r="H64" s="15"/>
      <c r="I64" s="13">
        <f>((H63+H65)/2)*$C64</f>
        <v>0</v>
      </c>
    </row>
    <row r="65" spans="1:9" s="2" customFormat="1" x14ac:dyDescent="0.25">
      <c r="A65" s="9">
        <v>69</v>
      </c>
      <c r="B65" s="32">
        <v>0.57999999999999996</v>
      </c>
      <c r="C65" s="12"/>
      <c r="D65" s="11">
        <v>0</v>
      </c>
      <c r="E65" s="13"/>
      <c r="F65" s="11">
        <v>0.38</v>
      </c>
      <c r="G65" s="13"/>
      <c r="H65" s="11">
        <v>0</v>
      </c>
      <c r="I65" s="13"/>
    </row>
    <row r="66" spans="1:9" s="2" customFormat="1" x14ac:dyDescent="0.25">
      <c r="A66" s="40" t="s">
        <v>40</v>
      </c>
      <c r="B66" s="41"/>
      <c r="C66" s="42">
        <f>(B67-B65)*1000</f>
        <v>12.000000000000011</v>
      </c>
      <c r="D66" s="43"/>
      <c r="E66" s="44">
        <f>((D65+D67)/2)*$C66</f>
        <v>0</v>
      </c>
      <c r="F66" s="43"/>
      <c r="G66" s="44">
        <f>((F65+F67)/2)*$C66</f>
        <v>7.2000000000000064</v>
      </c>
      <c r="H66" s="43"/>
      <c r="I66" s="44">
        <f>((H65+H67)/2)*$C66</f>
        <v>0</v>
      </c>
    </row>
    <row r="67" spans="1:9" s="2" customFormat="1" x14ac:dyDescent="0.25">
      <c r="A67" s="9">
        <v>70</v>
      </c>
      <c r="B67" s="32">
        <v>0.59199999999999997</v>
      </c>
      <c r="C67" s="12"/>
      <c r="D67" s="11">
        <v>0</v>
      </c>
      <c r="E67" s="13"/>
      <c r="F67" s="11">
        <v>0.82</v>
      </c>
      <c r="G67" s="13"/>
      <c r="H67" s="11">
        <v>0</v>
      </c>
      <c r="I67" s="13"/>
    </row>
    <row r="68" spans="1:9" s="2" customFormat="1" x14ac:dyDescent="0.25">
      <c r="A68" s="14"/>
      <c r="B68" s="33"/>
      <c r="C68" s="12">
        <f>(B69-B67)*1000</f>
        <v>33.000000000000028</v>
      </c>
      <c r="D68" s="15"/>
      <c r="E68" s="13">
        <f>((D67+D69)/2)*$C68</f>
        <v>0</v>
      </c>
      <c r="F68" s="15"/>
      <c r="G68" s="13">
        <f>((F67+F69)/2)*$C68</f>
        <v>14.52000000000001</v>
      </c>
      <c r="H68" s="15"/>
      <c r="I68" s="13">
        <f>((H67+H69)/2)*$C68</f>
        <v>0</v>
      </c>
    </row>
    <row r="69" spans="1:9" s="2" customFormat="1" x14ac:dyDescent="0.25">
      <c r="A69" s="9">
        <v>71</v>
      </c>
      <c r="B69" s="32">
        <v>0.625</v>
      </c>
      <c r="C69" s="12"/>
      <c r="D69" s="11">
        <v>0</v>
      </c>
      <c r="E69" s="13"/>
      <c r="F69" s="11">
        <v>0.06</v>
      </c>
      <c r="G69" s="13"/>
      <c r="H69" s="11">
        <v>0</v>
      </c>
      <c r="I69" s="13"/>
    </row>
    <row r="70" spans="1:9" s="2" customFormat="1" x14ac:dyDescent="0.25">
      <c r="A70" s="14"/>
      <c r="B70" s="33"/>
      <c r="C70" s="12">
        <f>(B71-B69)*1000</f>
        <v>25.000000000000021</v>
      </c>
      <c r="D70" s="15"/>
      <c r="E70" s="13">
        <f>((D69+D71)/2)*$C70</f>
        <v>0</v>
      </c>
      <c r="F70" s="15"/>
      <c r="G70" s="13">
        <f>((F69+F71)/2)*$C70</f>
        <v>4.6250000000000036</v>
      </c>
      <c r="H70" s="15"/>
      <c r="I70" s="13">
        <f>((H69+H71)/2)*$C70</f>
        <v>0</v>
      </c>
    </row>
    <row r="71" spans="1:9" s="2" customFormat="1" x14ac:dyDescent="0.25">
      <c r="A71" s="9">
        <v>72</v>
      </c>
      <c r="B71" s="32">
        <v>0.65</v>
      </c>
      <c r="C71" s="12"/>
      <c r="D71" s="11">
        <v>0</v>
      </c>
      <c r="E71" s="13"/>
      <c r="F71" s="11">
        <v>0.31</v>
      </c>
      <c r="G71" s="13"/>
      <c r="H71" s="11">
        <v>0</v>
      </c>
      <c r="I71" s="13"/>
    </row>
    <row r="72" spans="1:9" s="2" customFormat="1" x14ac:dyDescent="0.25">
      <c r="A72" s="14"/>
      <c r="B72" s="33"/>
      <c r="C72" s="12">
        <f>(B73-B71)*1000</f>
        <v>28.000000000000025</v>
      </c>
      <c r="D72" s="15"/>
      <c r="E72" s="13">
        <f>((D71+D73)/2)*$C72</f>
        <v>0</v>
      </c>
      <c r="F72" s="15"/>
      <c r="G72" s="13">
        <f>((F71+F73)/2)*$C72</f>
        <v>10.78000000000001</v>
      </c>
      <c r="H72" s="15"/>
      <c r="I72" s="13">
        <f>((H71+H73)/2)*$C72</f>
        <v>0</v>
      </c>
    </row>
    <row r="73" spans="1:9" s="2" customFormat="1" x14ac:dyDescent="0.25">
      <c r="A73" s="9" t="s">
        <v>28</v>
      </c>
      <c r="B73" s="32">
        <v>0.67800000000000005</v>
      </c>
      <c r="C73" s="12"/>
      <c r="D73" s="11">
        <v>0</v>
      </c>
      <c r="E73" s="13"/>
      <c r="F73" s="11">
        <f>(F71+F75)/2</f>
        <v>0.45999999999999996</v>
      </c>
      <c r="G73" s="13"/>
      <c r="H73" s="11">
        <v>0</v>
      </c>
      <c r="I73" s="13"/>
    </row>
    <row r="74" spans="1:9" s="2" customFormat="1" x14ac:dyDescent="0.25">
      <c r="A74" s="14"/>
      <c r="B74" s="33"/>
      <c r="C74" s="12">
        <f>(B75-B73)*1000</f>
        <v>7.0000000000000062</v>
      </c>
      <c r="D74" s="15"/>
      <c r="E74" s="13">
        <f>((D73+D75)/2)*$C74</f>
        <v>0.91000000000000081</v>
      </c>
      <c r="F74" s="15"/>
      <c r="G74" s="13">
        <f>((F73+F75)/2)*$C74</f>
        <v>3.7450000000000028</v>
      </c>
      <c r="H74" s="15"/>
      <c r="I74" s="13">
        <f>((H73+H75)/2)*$C74</f>
        <v>0</v>
      </c>
    </row>
    <row r="75" spans="1:9" s="2" customFormat="1" x14ac:dyDescent="0.25">
      <c r="A75" s="9">
        <v>73</v>
      </c>
      <c r="B75" s="32">
        <v>0.68500000000000005</v>
      </c>
      <c r="C75" s="12"/>
      <c r="D75" s="11">
        <v>0.26</v>
      </c>
      <c r="E75" s="13"/>
      <c r="F75" s="11">
        <v>0.61</v>
      </c>
      <c r="G75" s="13"/>
      <c r="H75" s="11">
        <v>0</v>
      </c>
      <c r="I75" s="13"/>
    </row>
    <row r="76" spans="1:9" s="2" customFormat="1" x14ac:dyDescent="0.25">
      <c r="A76" s="14"/>
      <c r="B76" s="33"/>
      <c r="C76" s="12">
        <f>(B77-B75)*1000</f>
        <v>20.499999999999964</v>
      </c>
      <c r="D76" s="15"/>
      <c r="E76" s="13">
        <f>((D75+D77)/2)*$C76</f>
        <v>12.709999999999978</v>
      </c>
      <c r="F76" s="15"/>
      <c r="G76" s="13">
        <f>((F75+F77)/2)*$C76</f>
        <v>6.2524999999999888</v>
      </c>
      <c r="H76" s="15"/>
      <c r="I76" s="13">
        <f>((H75+H77)/2)*$C76</f>
        <v>0</v>
      </c>
    </row>
    <row r="77" spans="1:9" s="2" customFormat="1" x14ac:dyDescent="0.25">
      <c r="A77" s="9">
        <v>74</v>
      </c>
      <c r="B77" s="32">
        <v>0.70550000000000002</v>
      </c>
      <c r="C77" s="12"/>
      <c r="D77" s="11">
        <v>0.98</v>
      </c>
      <c r="E77" s="13"/>
      <c r="F77" s="11">
        <v>0</v>
      </c>
      <c r="G77" s="13"/>
      <c r="H77" s="11">
        <v>0</v>
      </c>
      <c r="I77" s="13"/>
    </row>
    <row r="78" spans="1:9" s="2" customFormat="1" x14ac:dyDescent="0.25">
      <c r="A78" s="14"/>
      <c r="B78" s="33"/>
      <c r="C78" s="12">
        <f>(B79-B77)*1000</f>
        <v>19.499999999999961</v>
      </c>
      <c r="D78" s="15"/>
      <c r="E78" s="13">
        <f>((D77+D79)/2)*$C78</f>
        <v>18.232499999999966</v>
      </c>
      <c r="F78" s="15"/>
      <c r="G78" s="13">
        <f>((F77+F79)/2)*$C78</f>
        <v>0</v>
      </c>
      <c r="H78" s="15"/>
      <c r="I78" s="13">
        <f>((H77+H79)/2)*$C78</f>
        <v>0</v>
      </c>
    </row>
    <row r="79" spans="1:9" s="2" customFormat="1" x14ac:dyDescent="0.25">
      <c r="A79" s="9">
        <v>75</v>
      </c>
      <c r="B79" s="32">
        <v>0.72499999999999998</v>
      </c>
      <c r="C79" s="12"/>
      <c r="D79" s="11">
        <v>0.89</v>
      </c>
      <c r="E79" s="13"/>
      <c r="F79" s="11">
        <v>0</v>
      </c>
      <c r="G79" s="13"/>
      <c r="H79" s="11">
        <v>0</v>
      </c>
      <c r="I79" s="13"/>
    </row>
    <row r="80" spans="1:9" s="2" customFormat="1" x14ac:dyDescent="0.25">
      <c r="A80" s="14"/>
      <c r="B80" s="33"/>
      <c r="C80" s="12">
        <f>(B81-B79)*1000</f>
        <v>34.000000000000028</v>
      </c>
      <c r="D80" s="15"/>
      <c r="E80" s="13">
        <f>((D79+D81)/2)*$C80</f>
        <v>29.920000000000027</v>
      </c>
      <c r="F80" s="15"/>
      <c r="G80" s="13">
        <f>((F79+F81)/2)*$C80</f>
        <v>0</v>
      </c>
      <c r="H80" s="15"/>
      <c r="I80" s="13">
        <f>((H79+H81)/2)*$C80</f>
        <v>0</v>
      </c>
    </row>
    <row r="81" spans="1:9" s="2" customFormat="1" x14ac:dyDescent="0.25">
      <c r="A81" s="9">
        <v>76</v>
      </c>
      <c r="B81" s="32">
        <v>0.75900000000000001</v>
      </c>
      <c r="C81" s="12"/>
      <c r="D81" s="11">
        <v>0.87</v>
      </c>
      <c r="E81" s="13"/>
      <c r="F81" s="11">
        <v>0</v>
      </c>
      <c r="G81" s="13"/>
      <c r="H81" s="11">
        <v>0</v>
      </c>
      <c r="I81" s="13"/>
    </row>
    <row r="82" spans="1:9" s="2" customFormat="1" x14ac:dyDescent="0.25">
      <c r="A82" s="14"/>
      <c r="B82" s="33"/>
      <c r="C82" s="12">
        <f>(B83-B81)*1000</f>
        <v>17.499999999999961</v>
      </c>
      <c r="D82" s="15"/>
      <c r="E82" s="13">
        <f>((D81+D83)/2)*$C82</f>
        <v>7.6124999999999829</v>
      </c>
      <c r="F82" s="15"/>
      <c r="G82" s="13">
        <f>((F81+F83)/2)*$C82</f>
        <v>0</v>
      </c>
      <c r="H82" s="15"/>
      <c r="I82" s="13">
        <f>((H81+H83)/2)*$C82</f>
        <v>0</v>
      </c>
    </row>
    <row r="83" spans="1:9" s="2" customFormat="1" x14ac:dyDescent="0.25">
      <c r="A83" s="9">
        <v>77</v>
      </c>
      <c r="B83" s="32">
        <v>0.77649999999999997</v>
      </c>
      <c r="C83" s="12"/>
      <c r="D83" s="11">
        <v>0</v>
      </c>
      <c r="E83" s="13"/>
      <c r="F83" s="11">
        <v>0</v>
      </c>
      <c r="G83" s="13"/>
      <c r="H83" s="11">
        <v>0</v>
      </c>
      <c r="I83" s="13"/>
    </row>
    <row r="84" spans="1:9" s="2" customFormat="1" x14ac:dyDescent="0.25">
      <c r="A84" s="14"/>
      <c r="B84" s="33"/>
      <c r="C84" s="12">
        <f>(B85-B83)*1000</f>
        <v>30.839999999999979</v>
      </c>
      <c r="D84" s="15"/>
      <c r="E84" s="13">
        <f>((D83+D85)/2)*$C84</f>
        <v>0</v>
      </c>
      <c r="F84" s="15"/>
      <c r="G84" s="13">
        <f>((F83+F85)/2)*$C84</f>
        <v>0</v>
      </c>
      <c r="H84" s="15"/>
      <c r="I84" s="13">
        <f>((H83+H85)/2)*$C84</f>
        <v>0</v>
      </c>
    </row>
    <row r="85" spans="1:9" s="2" customFormat="1" x14ac:dyDescent="0.25">
      <c r="A85" s="9" t="s">
        <v>28</v>
      </c>
      <c r="B85" s="32">
        <v>0.80733999999999995</v>
      </c>
      <c r="C85" s="12"/>
      <c r="D85" s="11">
        <v>0</v>
      </c>
      <c r="E85" s="13"/>
      <c r="F85" s="11">
        <v>0</v>
      </c>
      <c r="G85" s="13"/>
      <c r="H85" s="11">
        <v>0</v>
      </c>
      <c r="I85" s="13"/>
    </row>
    <row r="86" spans="1:9" s="2" customFormat="1" x14ac:dyDescent="0.25">
      <c r="A86" s="14"/>
      <c r="B86" s="33"/>
      <c r="C86" s="12">
        <f>(B87-B85)*1000</f>
        <v>16.160000000000064</v>
      </c>
      <c r="D86" s="15"/>
      <c r="E86" s="13">
        <f>((D85+D87)/2)*$C86</f>
        <v>0</v>
      </c>
      <c r="F86" s="15"/>
      <c r="G86" s="13">
        <f>((F85+F87)/2)*$C86</f>
        <v>2.4240000000000097</v>
      </c>
      <c r="H86" s="15"/>
      <c r="I86" s="13">
        <f>((H85+H87)/2)*$C86</f>
        <v>0</v>
      </c>
    </row>
    <row r="87" spans="1:9" s="2" customFormat="1" x14ac:dyDescent="0.25">
      <c r="A87" s="9">
        <v>78</v>
      </c>
      <c r="B87" s="32">
        <v>0.82350000000000001</v>
      </c>
      <c r="C87" s="12"/>
      <c r="D87" s="11">
        <v>0</v>
      </c>
      <c r="E87" s="13"/>
      <c r="F87" s="11">
        <v>0.3</v>
      </c>
      <c r="G87" s="13"/>
      <c r="H87" s="11">
        <v>0</v>
      </c>
      <c r="I87" s="13"/>
    </row>
    <row r="88" spans="1:9" s="2" customFormat="1" x14ac:dyDescent="0.25">
      <c r="A88" s="14"/>
      <c r="B88" s="33"/>
      <c r="C88" s="12">
        <f>(B89-B87)*1000</f>
        <v>16.000000000000014</v>
      </c>
      <c r="D88" s="15"/>
      <c r="E88" s="13">
        <f>((D87+D89)/2)*$C88</f>
        <v>0</v>
      </c>
      <c r="F88" s="15"/>
      <c r="G88" s="13">
        <f>((F87+F89)/2)*$C88</f>
        <v>2.4000000000000021</v>
      </c>
      <c r="H88" s="15"/>
      <c r="I88" s="13">
        <f>((H87+H89)/2)*$C88</f>
        <v>0</v>
      </c>
    </row>
    <row r="89" spans="1:9" s="2" customFormat="1" x14ac:dyDescent="0.25">
      <c r="A89" s="9" t="s">
        <v>32</v>
      </c>
      <c r="B89" s="32">
        <v>0.83950000000000002</v>
      </c>
      <c r="C89" s="12"/>
      <c r="D89" s="11">
        <v>0</v>
      </c>
      <c r="E89" s="13"/>
      <c r="F89" s="11">
        <v>0</v>
      </c>
      <c r="G89" s="13"/>
      <c r="H89" s="11">
        <v>0</v>
      </c>
      <c r="I89" s="13"/>
    </row>
    <row r="90" spans="1:9" s="2" customFormat="1" x14ac:dyDescent="0.25">
      <c r="A90" s="14"/>
      <c r="B90" s="33"/>
      <c r="C90" s="12">
        <f>(B91-B89)*1000</f>
        <v>46.999999999999929</v>
      </c>
      <c r="D90" s="15"/>
      <c r="E90" s="13">
        <f>((D89+D91)/2)*$C90</f>
        <v>0</v>
      </c>
      <c r="F90" s="15"/>
      <c r="G90" s="13">
        <f>((F89+F91)/2)*$C90</f>
        <v>0</v>
      </c>
      <c r="H90" s="15"/>
      <c r="I90" s="13">
        <f>((H89+H91)/2)*$C90</f>
        <v>0</v>
      </c>
    </row>
    <row r="91" spans="1:9" s="2" customFormat="1" x14ac:dyDescent="0.25">
      <c r="A91" s="9" t="s">
        <v>28</v>
      </c>
      <c r="B91" s="32">
        <v>0.88649999999999995</v>
      </c>
      <c r="C91" s="12"/>
      <c r="D91" s="11">
        <v>0</v>
      </c>
      <c r="E91" s="13"/>
      <c r="F91" s="11">
        <v>0</v>
      </c>
      <c r="G91" s="13"/>
      <c r="H91" s="11">
        <v>0</v>
      </c>
      <c r="I91" s="13"/>
    </row>
    <row r="92" spans="1:9" s="2" customFormat="1" x14ac:dyDescent="0.25">
      <c r="A92" s="14"/>
      <c r="B92" s="33"/>
      <c r="C92" s="12">
        <f>(B93-B91)*1000</f>
        <v>5.5000000000000604</v>
      </c>
      <c r="D92" s="15"/>
      <c r="E92" s="13">
        <f>((D91+D93)/2)*$C92</f>
        <v>1.6225000000000178</v>
      </c>
      <c r="F92" s="15"/>
      <c r="G92" s="13">
        <f>((F91+F93)/2)*$C92</f>
        <v>0</v>
      </c>
      <c r="H92" s="15"/>
      <c r="I92" s="13">
        <f>((H91+H93)/2)*$C92</f>
        <v>0</v>
      </c>
    </row>
    <row r="93" spans="1:9" s="2" customFormat="1" x14ac:dyDescent="0.25">
      <c r="A93" s="9">
        <v>79</v>
      </c>
      <c r="B93" s="32">
        <v>0.89200000000000002</v>
      </c>
      <c r="C93" s="12"/>
      <c r="D93" s="11">
        <v>0.59</v>
      </c>
      <c r="E93" s="13"/>
      <c r="F93" s="11">
        <v>0</v>
      </c>
      <c r="G93" s="13"/>
      <c r="H93" s="11">
        <v>0</v>
      </c>
      <c r="I93" s="13"/>
    </row>
    <row r="94" spans="1:9" s="2" customFormat="1" x14ac:dyDescent="0.25">
      <c r="A94" s="14"/>
      <c r="B94" s="33"/>
      <c r="C94" s="12">
        <f>(B95-B93)*1000</f>
        <v>19.000000000000018</v>
      </c>
      <c r="D94" s="15"/>
      <c r="E94" s="13">
        <f>((D93+D95)/2)*$C94</f>
        <v>12.35000000000001</v>
      </c>
      <c r="F94" s="15"/>
      <c r="G94" s="13">
        <f>((F93+F95)/2)*$C94</f>
        <v>0</v>
      </c>
      <c r="H94" s="15"/>
      <c r="I94" s="13">
        <f>((H93+H95)/2)*$C94</f>
        <v>0</v>
      </c>
    </row>
    <row r="95" spans="1:9" s="2" customFormat="1" x14ac:dyDescent="0.25">
      <c r="A95" s="9">
        <v>80</v>
      </c>
      <c r="B95" s="32">
        <v>0.91100000000000003</v>
      </c>
      <c r="C95" s="12"/>
      <c r="D95" s="11">
        <v>0.71</v>
      </c>
      <c r="E95" s="13"/>
      <c r="F95" s="11">
        <v>0</v>
      </c>
      <c r="G95" s="13"/>
      <c r="H95" s="11">
        <v>0</v>
      </c>
      <c r="I95" s="13"/>
    </row>
    <row r="96" spans="1:9" s="2" customFormat="1" x14ac:dyDescent="0.25">
      <c r="A96" s="14"/>
      <c r="B96" s="33"/>
      <c r="C96" s="12">
        <f>(B97-B95)*1000</f>
        <v>13.000000000000011</v>
      </c>
      <c r="D96" s="15"/>
      <c r="E96" s="13">
        <f>((D95+D97)/2)*$C96</f>
        <v>5.4600000000000044</v>
      </c>
      <c r="F96" s="15"/>
      <c r="G96" s="13">
        <f>((F95+F97)/2)*$C96</f>
        <v>0</v>
      </c>
      <c r="H96" s="15"/>
      <c r="I96" s="13">
        <f>((H95+H97)/2)*$C96</f>
        <v>0</v>
      </c>
    </row>
    <row r="97" spans="1:10" s="2" customFormat="1" x14ac:dyDescent="0.25">
      <c r="A97" s="9">
        <v>81</v>
      </c>
      <c r="B97" s="32">
        <v>0.92400000000000004</v>
      </c>
      <c r="C97" s="12"/>
      <c r="D97" s="11">
        <v>0.13</v>
      </c>
      <c r="E97" s="13"/>
      <c r="F97" s="11">
        <v>0</v>
      </c>
      <c r="G97" s="13"/>
      <c r="H97" s="11">
        <v>0</v>
      </c>
      <c r="I97" s="13"/>
    </row>
    <row r="98" spans="1:10" s="2" customFormat="1" x14ac:dyDescent="0.25">
      <c r="A98" s="14"/>
      <c r="B98" s="33"/>
      <c r="C98" s="12">
        <f>(B99-B97)*1000</f>
        <v>1.0000000000000009</v>
      </c>
      <c r="D98" s="15"/>
      <c r="E98" s="13">
        <f>((D97+D99)/2)*$C98</f>
        <v>6.5000000000000058E-2</v>
      </c>
      <c r="F98" s="15"/>
      <c r="G98" s="13">
        <f>((F97+F99)/2)*$C98</f>
        <v>0</v>
      </c>
      <c r="H98" s="15"/>
      <c r="I98" s="13">
        <f>((H97+H99)/2)*$C98</f>
        <v>0</v>
      </c>
    </row>
    <row r="99" spans="1:10" s="2" customFormat="1" ht="15.75" thickBot="1" x14ac:dyDescent="0.3">
      <c r="A99" s="17" t="s">
        <v>32</v>
      </c>
      <c r="B99" s="34">
        <v>0.92500000000000004</v>
      </c>
      <c r="C99" s="18"/>
      <c r="D99" s="19">
        <v>0</v>
      </c>
      <c r="E99" s="20"/>
      <c r="F99" s="19">
        <v>0</v>
      </c>
      <c r="G99" s="20"/>
      <c r="H99" s="19">
        <v>0</v>
      </c>
      <c r="I99" s="20"/>
    </row>
    <row r="100" spans="1:10" s="2" customFormat="1" ht="15" customHeight="1" x14ac:dyDescent="0.25">
      <c r="A100" s="91" t="s">
        <v>17</v>
      </c>
      <c r="B100" s="92"/>
      <c r="C100" s="92"/>
      <c r="D100" s="21"/>
      <c r="E100" s="88">
        <f>SUM(E5:E99)</f>
        <v>339.64499999999992</v>
      </c>
      <c r="F100" s="21"/>
      <c r="G100" s="88">
        <f>SUM(G5:G99)</f>
        <v>524.23399999999981</v>
      </c>
      <c r="H100" s="21"/>
      <c r="I100" s="88">
        <f>SUM(I5:I99)</f>
        <v>47.305</v>
      </c>
    </row>
    <row r="101" spans="1:10" s="2" customFormat="1" ht="15.75" customHeight="1" thickBot="1" x14ac:dyDescent="0.3">
      <c r="A101" s="93"/>
      <c r="B101" s="94"/>
      <c r="C101" s="94"/>
      <c r="D101" s="22"/>
      <c r="E101" s="89"/>
      <c r="F101" s="22"/>
      <c r="G101" s="89"/>
      <c r="H101" s="22"/>
      <c r="I101" s="89"/>
    </row>
    <row r="102" spans="1:10" x14ac:dyDescent="0.25">
      <c r="E102" t="s">
        <v>18</v>
      </c>
      <c r="G102" t="s">
        <v>18</v>
      </c>
    </row>
    <row r="105" spans="1:10" s="23" customFormat="1" ht="27" customHeight="1" x14ac:dyDescent="0.2">
      <c r="A105" s="23" t="s">
        <v>18</v>
      </c>
      <c r="B105" s="95" t="s">
        <v>26</v>
      </c>
      <c r="C105" s="95"/>
      <c r="D105" s="95"/>
      <c r="E105" s="95"/>
      <c r="F105" s="95"/>
      <c r="G105" s="95"/>
      <c r="H105" s="95"/>
      <c r="I105" s="95"/>
    </row>
    <row r="107" spans="1:10" x14ac:dyDescent="0.25">
      <c r="A107" t="s">
        <v>27</v>
      </c>
      <c r="I107" s="30">
        <f>E100+G100-I100</f>
        <v>816.57399999999973</v>
      </c>
      <c r="J107" t="s">
        <v>4</v>
      </c>
    </row>
  </sheetData>
  <mergeCells count="12">
    <mergeCell ref="B105:I105"/>
    <mergeCell ref="A100:C101"/>
    <mergeCell ref="E100:E101"/>
    <mergeCell ref="G100:G101"/>
    <mergeCell ref="I100:I101"/>
    <mergeCell ref="A1:I1"/>
    <mergeCell ref="A2:A4"/>
    <mergeCell ref="B2:B3"/>
    <mergeCell ref="C2:C3"/>
    <mergeCell ref="D2:E2"/>
    <mergeCell ref="F2:G2"/>
    <mergeCell ref="H2:I2"/>
  </mergeCells>
  <pageMargins left="0.70866141732283472" right="0.70866141732283472" top="0.98425196850393704" bottom="0.78740157480314965" header="0.31496062992125984" footer="0.31496062992125984"/>
  <pageSetup paperSize="9" scale="85" orientation="portrait" r:id="rId1"/>
  <headerFooter>
    <oddHeader xml:space="preserve">&amp;CDSJ Chrudimka, Hlinsko, odstranění sedimentů v intravilánu, ř.km 86,376-89,700 
- HMOTOVÁ TABULKA -
 &amp;A&amp;R 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podklad rozpočtu</vt:lpstr>
      <vt:lpstr>VON</vt:lpstr>
      <vt:lpstr>SOUHRN NÁNOSŮ</vt:lpstr>
      <vt:lpstr>SO 01,02</vt:lpstr>
      <vt:lpstr>SO 03</vt:lpstr>
      <vt:lpstr>SO 04,05,06</vt:lpstr>
      <vt:lpstr>'podklad rozpočtu'!Názvy_tisku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2019-12-18T12:40:13Z</dcterms:modified>
</cp:coreProperties>
</file>